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Sheet'!$A$1:$AA$52</definedName>
    <definedName name="_xlnm.Print_Area" localSheetId="1">'Operating'!$A$1:$AA$37</definedName>
  </definedNames>
  <calcPr fullCalcOnLoad="1"/>
</workbook>
</file>

<file path=xl/sharedStrings.xml><?xml version="1.0" encoding="utf-8"?>
<sst xmlns="http://schemas.openxmlformats.org/spreadsheetml/2006/main" count="127" uniqueCount="74">
  <si>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</si>
  <si>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</si>
  <si>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</si>
  <si>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</si>
  <si>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</si>
  <si>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</si>
  <si>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</si>
  <si>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</si>
  <si>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</si>
  <si>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</si>
  <si>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</si>
  <si>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</si>
  <si>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</si>
  <si>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</si>
  <si>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</si>
  <si>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</si>
  <si>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</si>
  <si>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</si>
  <si>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</si>
  <si>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 xml:space="preserve">    Deposits held for others</t>
  </si>
  <si>
    <t>AUXILIARY  STATEMENTS</t>
  </si>
  <si>
    <t>AUXILIARY STATEMENTS</t>
  </si>
  <si>
    <t>Operating revenues:</t>
  </si>
  <si>
    <t xml:space="preserve">    Fee allocations</t>
  </si>
  <si>
    <t xml:space="preserve">        Total operating revenues</t>
  </si>
  <si>
    <t xml:space="preserve">    Less cost of goods sold</t>
  </si>
  <si>
    <t xml:space="preserve">        Net operating revenues</t>
  </si>
  <si>
    <t>Campus</t>
  </si>
  <si>
    <t>Housing</t>
  </si>
  <si>
    <t>Union</t>
  </si>
  <si>
    <t>Bookstore</t>
  </si>
  <si>
    <t>Sauce</t>
  </si>
  <si>
    <t>Piquante</t>
  </si>
  <si>
    <t>Operating expenditures:</t>
  </si>
  <si>
    <t xml:space="preserve">    Salaries</t>
  </si>
  <si>
    <t xml:space="preserve">    Wages</t>
  </si>
  <si>
    <t xml:space="preserve">    Related benefits</t>
  </si>
  <si>
    <t xml:space="preserve">    Travel</t>
  </si>
  <si>
    <t xml:space="preserve">    Utilities</t>
  </si>
  <si>
    <t xml:space="preserve">    Debt service</t>
  </si>
  <si>
    <t xml:space="preserve">    Depreciation</t>
  </si>
  <si>
    <t xml:space="preserve">        Total operating expenditures</t>
  </si>
  <si>
    <t>Other revenues:</t>
  </si>
  <si>
    <t xml:space="preserve">    Interest on investments</t>
  </si>
  <si>
    <t xml:space="preserve">            Net income/(loss)</t>
  </si>
  <si>
    <t>Student</t>
  </si>
  <si>
    <t>Newspaper</t>
  </si>
  <si>
    <t>Golf</t>
  </si>
  <si>
    <t>Course</t>
  </si>
  <si>
    <t>Duplicating</t>
  </si>
  <si>
    <t>&amp; Copy</t>
  </si>
  <si>
    <t>Center</t>
  </si>
  <si>
    <t>Parking,</t>
  </si>
  <si>
    <t>Street &amp;</t>
  </si>
  <si>
    <t>Safety</t>
  </si>
  <si>
    <t>Card</t>
  </si>
  <si>
    <t>Operations</t>
  </si>
  <si>
    <t>Child</t>
  </si>
  <si>
    <t>Care</t>
  </si>
  <si>
    <t>Athletics</t>
  </si>
  <si>
    <t xml:space="preserve">            Operating income/(loss)</t>
  </si>
  <si>
    <t>Service</t>
  </si>
  <si>
    <t xml:space="preserve">    Supplies and expenses</t>
  </si>
  <si>
    <t xml:space="preserve">    Sales and services</t>
  </si>
  <si>
    <t xml:space="preserve">    Equipment renewals and replacements -</t>
  </si>
  <si>
    <t xml:space="preserve">            Total equipment renewals and replacements</t>
  </si>
  <si>
    <t>ANALYSIS OF REVENUES AND EXPENDITURES</t>
  </si>
  <si>
    <t>Museum</t>
  </si>
  <si>
    <t xml:space="preserve">        Net transfers to plant fund</t>
  </si>
  <si>
    <t xml:space="preserve">    Inventories</t>
  </si>
  <si>
    <t xml:space="preserve">        Equipment purchases</t>
  </si>
  <si>
    <t>AS OF JUNE 30, 2016</t>
  </si>
  <si>
    <t>FOR THE YEAR ENDED JUNE 30, 2016</t>
  </si>
  <si>
    <t xml:space="preserve">        Other additions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</si>
</sst>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7" fontId="48" fillId="0" borderId="0" xfId="59" applyFont="1" applyFill="1" applyAlignment="1" applyProtection="1">
      <alignment vertical="center"/>
      <protection/>
    </xf>
    <xf numFmtId="164" fontId="48" fillId="0" borderId="0" xfId="48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Alignment="1" applyProtection="1">
      <alignment vertical="center"/>
      <protection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37" fontId="50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165" fontId="4" fillId="0" borderId="10" xfId="42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12" xfId="59" applyFont="1" applyFill="1" applyBorder="1" applyAlignment="1" applyProtection="1">
      <alignment vertical="center"/>
      <protection/>
    </xf>
    <xf numFmtId="43" fontId="4" fillId="0" borderId="0" xfId="42" applyFont="1" applyFill="1" applyAlignment="1" applyProtection="1">
      <alignment vertical="center"/>
      <protection/>
    </xf>
    <xf numFmtId="165" fontId="4" fillId="0" borderId="0" xfId="59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6" fillId="0" borderId="0" xfId="60" applyFont="1" applyFill="1" applyBorder="1" applyAlignment="1">
      <alignment horizontal="right" vertical="center"/>
      <protection/>
    </xf>
    <xf numFmtId="0" fontId="47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133350</xdr:rowOff>
    </xdr:from>
    <xdr:to>
      <xdr:col>0</xdr:col>
      <xdr:colOff>2619375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04800"/>
          <a:ext cx="2524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2</xdr:col>
      <xdr:colOff>371475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2524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J52"/>
  <sheetViews>
    <sheetView tabSelected="1" zoomScale="90" zoomScaleNormal="90" zoomScalePageLayoutView="0" workbookViewId="0" topLeftCell="B1">
      <selection activeCell="AD48" sqref="AD48"/>
    </sheetView>
  </sheetViews>
  <sheetFormatPr defaultColWidth="9.140625" defaultRowHeight="15"/>
  <cols>
    <col min="1" max="1" width="42.7109375" style="5" customWidth="1"/>
    <col min="2" max="2" width="1.57421875" style="4" customWidth="1"/>
    <col min="3" max="3" width="12.28125" style="4" bestFit="1" customWidth="1"/>
    <col min="4" max="4" width="1.421875" style="4" customWidth="1"/>
    <col min="5" max="5" width="11.140625" style="4" bestFit="1" customWidth="1"/>
    <col min="6" max="6" width="1.421875" style="4" customWidth="1"/>
    <col min="7" max="7" width="11.140625" style="4" bestFit="1" customWidth="1"/>
    <col min="8" max="8" width="1.421875" style="4" customWidth="1"/>
    <col min="9" max="9" width="11.140625" style="4" bestFit="1" customWidth="1"/>
    <col min="10" max="10" width="1.421875" style="4" customWidth="1"/>
    <col min="11" max="11" width="9.421875" style="4" bestFit="1" customWidth="1"/>
    <col min="12" max="12" width="1.421875" style="4" customWidth="1"/>
    <col min="13" max="13" width="10.57421875" style="4" bestFit="1" customWidth="1"/>
    <col min="14" max="14" width="1.421875" style="4" customWidth="1"/>
    <col min="15" max="15" width="10.57421875" style="4" bestFit="1" customWidth="1"/>
    <col min="16" max="16" width="1.421875" style="4" customWidth="1"/>
    <col min="17" max="17" width="11.00390625" style="4" bestFit="1" customWidth="1"/>
    <col min="18" max="18" width="1.421875" style="4" customWidth="1"/>
    <col min="19" max="19" width="11.140625" style="4" bestFit="1" customWidth="1"/>
    <col min="20" max="20" width="1.421875" style="4" customWidth="1"/>
    <col min="21" max="21" width="10.57421875" style="4" bestFit="1" customWidth="1"/>
    <col min="22" max="22" width="1.421875" style="4" customWidth="1"/>
    <col min="23" max="23" width="10.57421875" style="4" bestFit="1" customWidth="1"/>
    <col min="24" max="24" width="1.421875" style="4" customWidth="1"/>
    <col min="25" max="25" width="11.140625" style="4" bestFit="1" customWidth="1"/>
    <col min="26" max="26" width="1.421875" style="4" customWidth="1"/>
    <col min="27" max="27" width="11.140625" style="4" bestFit="1" customWidth="1"/>
    <col min="28" max="16384" width="9.140625" style="4" customWidth="1"/>
  </cols>
  <sheetData>
    <row r="2" ht="13.5"/>
    <row r="3" spans="1:36" ht="16.5">
      <c r="A3" s="49"/>
      <c r="C3" s="48" t="s">
        <v>20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9" customHeight="1">
      <c r="A4" s="49"/>
      <c r="C4" s="3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  <c r="W4" s="2"/>
      <c r="X4" s="3"/>
      <c r="Y4" s="2"/>
      <c r="Z4" s="3"/>
      <c r="AA4" s="2"/>
      <c r="AB4" s="3"/>
      <c r="AC4" s="2"/>
      <c r="AD4" s="3"/>
      <c r="AE4" s="2"/>
      <c r="AF4" s="3"/>
      <c r="AG4" s="2"/>
      <c r="AH4" s="3"/>
      <c r="AI4" s="2"/>
      <c r="AJ4" s="3"/>
    </row>
    <row r="5" spans="1:36" ht="15.75">
      <c r="A5" s="49"/>
      <c r="C5" s="47" t="s">
        <v>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35"/>
      <c r="AC5" s="35"/>
      <c r="AD5" s="35"/>
      <c r="AE5" s="35"/>
      <c r="AF5" s="35"/>
      <c r="AG5" s="35"/>
      <c r="AH5" s="35"/>
      <c r="AI5" s="35"/>
      <c r="AJ5" s="35"/>
    </row>
    <row r="6" spans="1:36" ht="15.75">
      <c r="A6" s="49"/>
      <c r="C6" s="47" t="s">
        <v>71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35"/>
      <c r="AC6" s="35"/>
      <c r="AD6" s="35"/>
      <c r="AE6" s="35"/>
      <c r="AF6" s="35"/>
      <c r="AG6" s="35"/>
      <c r="AH6" s="35"/>
      <c r="AI6" s="35"/>
      <c r="AJ6" s="35"/>
    </row>
    <row r="7" ht="13.5" customHeight="1">
      <c r="A7" s="49"/>
    </row>
    <row r="8" ht="7.5" customHeight="1"/>
    <row r="9" ht="6" customHeight="1"/>
    <row r="11" spans="3:27" ht="15.75">
      <c r="C11" s="38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 t="s">
        <v>49</v>
      </c>
      <c r="R11" s="40"/>
      <c r="S11" s="40" t="s">
        <v>52</v>
      </c>
      <c r="T11" s="39"/>
      <c r="U11" s="40" t="s">
        <v>27</v>
      </c>
      <c r="V11" s="38"/>
      <c r="W11" s="40" t="s">
        <v>57</v>
      </c>
      <c r="X11" s="38"/>
      <c r="Y11" s="40"/>
      <c r="Z11" s="38"/>
      <c r="AA11" s="40"/>
    </row>
    <row r="12" spans="3:27" ht="15.75">
      <c r="C12" s="29"/>
      <c r="D12" s="29"/>
      <c r="E12" s="29" t="s">
        <v>27</v>
      </c>
      <c r="F12" s="29"/>
      <c r="G12" s="29"/>
      <c r="H12" s="29"/>
      <c r="I12" s="29"/>
      <c r="J12" s="29"/>
      <c r="K12" s="29" t="s">
        <v>31</v>
      </c>
      <c r="L12" s="29"/>
      <c r="M12" s="29" t="s">
        <v>45</v>
      </c>
      <c r="N12" s="29"/>
      <c r="O12" s="29" t="s">
        <v>47</v>
      </c>
      <c r="P12" s="29"/>
      <c r="Q12" s="29" t="s">
        <v>50</v>
      </c>
      <c r="R12" s="29"/>
      <c r="S12" s="29" t="s">
        <v>53</v>
      </c>
      <c r="T12" s="29"/>
      <c r="U12" s="29" t="s">
        <v>55</v>
      </c>
      <c r="V12" s="29"/>
      <c r="W12" s="29" t="s">
        <v>58</v>
      </c>
      <c r="X12" s="29"/>
      <c r="Y12" s="29"/>
      <c r="Z12" s="29"/>
      <c r="AA12" s="29"/>
    </row>
    <row r="13" spans="3:27" s="30" customFormat="1" ht="15.75">
      <c r="C13" s="33" t="s">
        <v>17</v>
      </c>
      <c r="D13" s="29"/>
      <c r="E13" s="33" t="s">
        <v>28</v>
      </c>
      <c r="F13" s="29"/>
      <c r="G13" s="33" t="s">
        <v>29</v>
      </c>
      <c r="H13" s="29"/>
      <c r="I13" s="33" t="s">
        <v>30</v>
      </c>
      <c r="J13" s="29"/>
      <c r="K13" s="33" t="s">
        <v>32</v>
      </c>
      <c r="L13" s="29"/>
      <c r="M13" s="33" t="s">
        <v>46</v>
      </c>
      <c r="N13" s="29"/>
      <c r="O13" s="33" t="s">
        <v>48</v>
      </c>
      <c r="P13" s="29"/>
      <c r="Q13" s="33" t="s">
        <v>61</v>
      </c>
      <c r="R13" s="29"/>
      <c r="S13" s="33" t="s">
        <v>54</v>
      </c>
      <c r="T13" s="29"/>
      <c r="U13" s="33" t="s">
        <v>56</v>
      </c>
      <c r="V13" s="29"/>
      <c r="W13" s="33" t="s">
        <v>51</v>
      </c>
      <c r="X13" s="29"/>
      <c r="Y13" s="33" t="s">
        <v>59</v>
      </c>
      <c r="Z13" s="29"/>
      <c r="AA13" s="33" t="s">
        <v>67</v>
      </c>
    </row>
    <row r="14" spans="1:27" ht="15.75">
      <c r="A14" s="12" t="s">
        <v>1</v>
      </c>
      <c r="B14" s="13"/>
      <c r="C14" s="12"/>
      <c r="D14" s="13"/>
      <c r="E14" s="12"/>
      <c r="F14" s="13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</row>
    <row r="15" spans="1:27" ht="15.75">
      <c r="A15" s="12" t="s">
        <v>2</v>
      </c>
      <c r="B15" s="14"/>
      <c r="C15" s="15">
        <f>SUM(E15:AA15)</f>
        <v>2043290</v>
      </c>
      <c r="D15" s="14"/>
      <c r="E15" s="15">
        <v>-278817</v>
      </c>
      <c r="F15" s="14"/>
      <c r="G15" s="15">
        <v>412186</v>
      </c>
      <c r="H15" s="14"/>
      <c r="I15" s="15">
        <f>909471</f>
        <v>909471</v>
      </c>
      <c r="J15" s="14"/>
      <c r="K15" s="15">
        <v>50984</v>
      </c>
      <c r="L15" s="14"/>
      <c r="M15" s="15">
        <v>87444</v>
      </c>
      <c r="N15" s="14"/>
      <c r="O15" s="15">
        <v>147347</v>
      </c>
      <c r="P15" s="14"/>
      <c r="Q15" s="15">
        <f>181675+1</f>
        <v>181676</v>
      </c>
      <c r="R15" s="14"/>
      <c r="S15" s="15">
        <v>339244</v>
      </c>
      <c r="T15" s="14"/>
      <c r="U15" s="15">
        <v>-4466</v>
      </c>
      <c r="V15" s="14"/>
      <c r="W15" s="15">
        <v>21127</v>
      </c>
      <c r="X15" s="14"/>
      <c r="Y15" s="15">
        <v>-33660</v>
      </c>
      <c r="Z15" s="14"/>
      <c r="AA15" s="15">
        <f>210755-1</f>
        <v>210754</v>
      </c>
    </row>
    <row r="16" spans="1:27" ht="15.75">
      <c r="A16" s="12" t="s">
        <v>16</v>
      </c>
      <c r="B16" s="14"/>
      <c r="C16" s="28">
        <f>SUM(E16:AA16)</f>
        <v>285864</v>
      </c>
      <c r="D16" s="14"/>
      <c r="E16" s="16">
        <v>270326</v>
      </c>
      <c r="F16" s="14"/>
      <c r="G16" s="16">
        <v>0</v>
      </c>
      <c r="H16" s="14"/>
      <c r="I16" s="16">
        <f>8796-1</f>
        <v>8795</v>
      </c>
      <c r="J16" s="14"/>
      <c r="K16" s="16">
        <v>0</v>
      </c>
      <c r="L16" s="14"/>
      <c r="M16" s="16">
        <v>0</v>
      </c>
      <c r="N16" s="14"/>
      <c r="O16" s="16">
        <v>800</v>
      </c>
      <c r="P16" s="14"/>
      <c r="Q16" s="16">
        <f>33</f>
        <v>33</v>
      </c>
      <c r="R16" s="14"/>
      <c r="S16" s="16">
        <v>1727</v>
      </c>
      <c r="T16" s="14"/>
      <c r="U16" s="16">
        <v>0</v>
      </c>
      <c r="V16" s="14"/>
      <c r="W16" s="16">
        <v>1375</v>
      </c>
      <c r="X16" s="14"/>
      <c r="Y16" s="16">
        <v>2808</v>
      </c>
      <c r="Z16" s="14"/>
      <c r="AA16" s="16">
        <v>0</v>
      </c>
    </row>
    <row r="17" spans="1:27" ht="15.75">
      <c r="A17" s="12" t="s">
        <v>69</v>
      </c>
      <c r="B17" s="14"/>
      <c r="C17" s="28">
        <f>SUM(E17:AA17)</f>
        <v>253</v>
      </c>
      <c r="D17" s="14"/>
      <c r="E17" s="16">
        <v>0</v>
      </c>
      <c r="F17" s="14"/>
      <c r="G17" s="16">
        <v>0</v>
      </c>
      <c r="H17" s="14"/>
      <c r="I17" s="16">
        <v>0</v>
      </c>
      <c r="J17" s="14"/>
      <c r="K17" s="16">
        <v>0</v>
      </c>
      <c r="L17" s="14"/>
      <c r="M17" s="16">
        <v>0</v>
      </c>
      <c r="N17" s="14"/>
      <c r="O17" s="16">
        <v>253</v>
      </c>
      <c r="P17" s="14"/>
      <c r="Q17" s="16">
        <v>0</v>
      </c>
      <c r="R17" s="14"/>
      <c r="S17" s="16">
        <v>0</v>
      </c>
      <c r="T17" s="14"/>
      <c r="U17" s="16">
        <v>0</v>
      </c>
      <c r="V17" s="14"/>
      <c r="W17" s="16">
        <v>0</v>
      </c>
      <c r="X17" s="14"/>
      <c r="Y17" s="16">
        <v>0</v>
      </c>
      <c r="Z17" s="14"/>
      <c r="AA17" s="16">
        <v>0</v>
      </c>
    </row>
    <row r="18" spans="1:27" ht="15.75">
      <c r="A18" s="12" t="s">
        <v>3</v>
      </c>
      <c r="B18" s="16"/>
      <c r="C18" s="17">
        <f>SUM(C15:C17)</f>
        <v>2329407</v>
      </c>
      <c r="D18" s="16"/>
      <c r="E18" s="17">
        <f>SUM(E15:E17)</f>
        <v>-8491</v>
      </c>
      <c r="F18" s="16"/>
      <c r="G18" s="17">
        <f>SUM(G15:G17)</f>
        <v>412186</v>
      </c>
      <c r="H18" s="16"/>
      <c r="I18" s="17">
        <f>SUM(I15:I17)</f>
        <v>918266</v>
      </c>
      <c r="J18" s="16"/>
      <c r="K18" s="17">
        <f>SUM(K15:K17)</f>
        <v>50984</v>
      </c>
      <c r="L18" s="16"/>
      <c r="M18" s="17">
        <f>SUM(M15:M17)</f>
        <v>87444</v>
      </c>
      <c r="N18" s="16"/>
      <c r="O18" s="17">
        <f>SUM(O15:O17)</f>
        <v>148400</v>
      </c>
      <c r="P18" s="16"/>
      <c r="Q18" s="17">
        <f>SUM(Q15:Q17)</f>
        <v>181709</v>
      </c>
      <c r="R18" s="16"/>
      <c r="S18" s="17">
        <f>SUM(S15:S17)</f>
        <v>340971</v>
      </c>
      <c r="T18" s="16"/>
      <c r="U18" s="17">
        <f>SUM(U15:U17)</f>
        <v>-4466</v>
      </c>
      <c r="V18" s="16"/>
      <c r="W18" s="17">
        <f>SUM(W15:W17)</f>
        <v>22502</v>
      </c>
      <c r="X18" s="16"/>
      <c r="Y18" s="17">
        <f>SUM(Y15:Y17)</f>
        <v>-30852</v>
      </c>
      <c r="Z18" s="16"/>
      <c r="AA18" s="17">
        <f>SUM(AA15:AA17)</f>
        <v>210754</v>
      </c>
    </row>
    <row r="19" spans="1:27" ht="15.75">
      <c r="A19" s="12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5.75">
      <c r="A20" s="12" t="s">
        <v>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5.75">
      <c r="A21" s="12" t="s">
        <v>5</v>
      </c>
      <c r="B21" s="16"/>
      <c r="C21" s="28">
        <f>SUM(E21:AA21)</f>
        <v>4298</v>
      </c>
      <c r="D21" s="16"/>
      <c r="E21" s="16">
        <v>0</v>
      </c>
      <c r="F21" s="16"/>
      <c r="G21" s="16">
        <v>1160</v>
      </c>
      <c r="H21" s="16"/>
      <c r="I21" s="16">
        <v>0</v>
      </c>
      <c r="J21" s="16"/>
      <c r="K21" s="16">
        <v>0</v>
      </c>
      <c r="L21" s="16"/>
      <c r="M21" s="16">
        <v>0</v>
      </c>
      <c r="N21" s="16"/>
      <c r="O21" s="16">
        <f>819-1</f>
        <v>818</v>
      </c>
      <c r="P21" s="16"/>
      <c r="Q21" s="16">
        <v>-2</v>
      </c>
      <c r="R21" s="16"/>
      <c r="S21" s="16">
        <v>0</v>
      </c>
      <c r="T21" s="16"/>
      <c r="U21" s="16">
        <v>0</v>
      </c>
      <c r="V21" s="16"/>
      <c r="W21" s="16">
        <v>0</v>
      </c>
      <c r="X21" s="16"/>
      <c r="Y21" s="16">
        <v>2322</v>
      </c>
      <c r="Z21" s="16"/>
      <c r="AA21" s="16">
        <v>0</v>
      </c>
    </row>
    <row r="22" spans="1:27" ht="15.75">
      <c r="A22" s="12" t="s">
        <v>19</v>
      </c>
      <c r="B22" s="16"/>
      <c r="C22" s="28">
        <f>SUM(E22:AA22)</f>
        <v>9780</v>
      </c>
      <c r="D22" s="16"/>
      <c r="E22" s="16">
        <v>0</v>
      </c>
      <c r="F22" s="16"/>
      <c r="G22" s="16">
        <v>9458</v>
      </c>
      <c r="H22" s="16"/>
      <c r="I22" s="16">
        <v>0</v>
      </c>
      <c r="J22" s="16"/>
      <c r="K22" s="16">
        <v>0</v>
      </c>
      <c r="L22" s="16"/>
      <c r="M22" s="16">
        <v>0</v>
      </c>
      <c r="N22" s="16"/>
      <c r="O22" s="16">
        <v>0</v>
      </c>
      <c r="P22" s="16"/>
      <c r="Q22" s="16">
        <v>0</v>
      </c>
      <c r="R22" s="16"/>
      <c r="S22" s="16">
        <v>0</v>
      </c>
      <c r="T22" s="16"/>
      <c r="U22" s="16">
        <v>322</v>
      </c>
      <c r="V22" s="16"/>
      <c r="W22" s="16">
        <v>0</v>
      </c>
      <c r="X22" s="16"/>
      <c r="Y22" s="16">
        <v>0</v>
      </c>
      <c r="Z22" s="16"/>
      <c r="AA22" s="16">
        <v>0</v>
      </c>
    </row>
    <row r="23" spans="1:27" ht="15.75">
      <c r="A23" s="12" t="s">
        <v>18</v>
      </c>
      <c r="B23" s="16"/>
      <c r="C23" s="28">
        <f>SUM(E23:AA23)</f>
        <v>597445</v>
      </c>
      <c r="D23" s="16"/>
      <c r="E23" s="16">
        <v>0</v>
      </c>
      <c r="F23" s="16"/>
      <c r="G23" s="16">
        <v>203438</v>
      </c>
      <c r="H23" s="16"/>
      <c r="I23" s="16">
        <v>0</v>
      </c>
      <c r="J23" s="16"/>
      <c r="K23" s="16">
        <v>5250</v>
      </c>
      <c r="L23" s="16">
        <v>0</v>
      </c>
      <c r="M23" s="16">
        <f>1961-1</f>
        <v>1960</v>
      </c>
      <c r="N23" s="16"/>
      <c r="O23" s="16">
        <v>0</v>
      </c>
      <c r="P23" s="16"/>
      <c r="Q23" s="16">
        <v>0</v>
      </c>
      <c r="R23" s="16"/>
      <c r="S23" s="16">
        <v>40111</v>
      </c>
      <c r="T23" s="16"/>
      <c r="U23" s="16">
        <v>0</v>
      </c>
      <c r="V23" s="16"/>
      <c r="W23" s="16">
        <v>19688</v>
      </c>
      <c r="X23" s="16"/>
      <c r="Y23" s="16">
        <v>326998</v>
      </c>
      <c r="Z23" s="16"/>
      <c r="AA23" s="16">
        <v>0</v>
      </c>
    </row>
    <row r="24" spans="1:27" ht="15.75">
      <c r="A24" s="12" t="s">
        <v>6</v>
      </c>
      <c r="B24" s="16"/>
      <c r="C24" s="17">
        <f>SUM(C21:C23)</f>
        <v>611523</v>
      </c>
      <c r="D24" s="16"/>
      <c r="E24" s="17">
        <f>SUM(E21:E23)</f>
        <v>0</v>
      </c>
      <c r="F24" s="16"/>
      <c r="G24" s="17">
        <f>SUM(G21:G23)</f>
        <v>214056</v>
      </c>
      <c r="H24" s="16"/>
      <c r="I24" s="17">
        <f>SUM(I21:I23)</f>
        <v>0</v>
      </c>
      <c r="J24" s="16"/>
      <c r="K24" s="17">
        <f>SUM(K21:K23)</f>
        <v>5250</v>
      </c>
      <c r="L24" s="16"/>
      <c r="M24" s="17">
        <f>SUM(M21:M23)</f>
        <v>1960</v>
      </c>
      <c r="N24" s="16"/>
      <c r="O24" s="17">
        <f>SUM(O21:O23)</f>
        <v>818</v>
      </c>
      <c r="P24" s="16"/>
      <c r="Q24" s="17">
        <f>SUM(Q21:Q23)</f>
        <v>-2</v>
      </c>
      <c r="R24" s="16"/>
      <c r="S24" s="17">
        <f>SUM(S21:S23)</f>
        <v>40111</v>
      </c>
      <c r="T24" s="16"/>
      <c r="U24" s="17">
        <f>SUM(U21:U23)</f>
        <v>322</v>
      </c>
      <c r="V24" s="16"/>
      <c r="W24" s="17">
        <f>SUM(W21:W23)</f>
        <v>19688</v>
      </c>
      <c r="X24" s="16"/>
      <c r="Y24" s="17">
        <f>SUM(Y21:Y23)</f>
        <v>329320</v>
      </c>
      <c r="Z24" s="16"/>
      <c r="AA24" s="17">
        <f>SUM(AA21:AA23)</f>
        <v>0</v>
      </c>
    </row>
    <row r="25" spans="1:27" ht="15.75">
      <c r="A25" s="12"/>
      <c r="B25" s="16"/>
      <c r="C25" s="18"/>
      <c r="D25" s="16"/>
      <c r="E25" s="18"/>
      <c r="F25" s="16"/>
      <c r="G25" s="18"/>
      <c r="H25" s="16"/>
      <c r="I25" s="18"/>
      <c r="J25" s="16"/>
      <c r="K25" s="18"/>
      <c r="L25" s="16"/>
      <c r="M25" s="18"/>
      <c r="N25" s="16"/>
      <c r="O25" s="18"/>
      <c r="P25" s="16"/>
      <c r="Q25" s="18"/>
      <c r="R25" s="16"/>
      <c r="S25" s="18"/>
      <c r="T25" s="16"/>
      <c r="U25" s="18"/>
      <c r="V25" s="16"/>
      <c r="W25" s="18"/>
      <c r="X25" s="16"/>
      <c r="Y25" s="18"/>
      <c r="Z25" s="16"/>
      <c r="AA25" s="18"/>
    </row>
    <row r="26" spans="1:27" ht="16.5" thickBot="1">
      <c r="A26" s="12" t="s">
        <v>7</v>
      </c>
      <c r="B26" s="16"/>
      <c r="C26" s="19">
        <f>C18-C24</f>
        <v>1717884</v>
      </c>
      <c r="D26" s="16"/>
      <c r="E26" s="22">
        <f>E18-E24</f>
        <v>-8491</v>
      </c>
      <c r="F26" s="16"/>
      <c r="G26" s="22">
        <f>G18-G24</f>
        <v>198130</v>
      </c>
      <c r="H26" s="16"/>
      <c r="I26" s="22">
        <f>I18-I24</f>
        <v>918266</v>
      </c>
      <c r="J26" s="16"/>
      <c r="K26" s="22">
        <f>K18-K24</f>
        <v>45734</v>
      </c>
      <c r="L26" s="16"/>
      <c r="M26" s="22">
        <f>M18-M24</f>
        <v>85484</v>
      </c>
      <c r="N26" s="16"/>
      <c r="O26" s="22">
        <f>O18-O24</f>
        <v>147582</v>
      </c>
      <c r="P26" s="16"/>
      <c r="Q26" s="22">
        <f>Q18-Q24</f>
        <v>181711</v>
      </c>
      <c r="R26" s="16"/>
      <c r="S26" s="22">
        <f>S18-S24</f>
        <v>300860</v>
      </c>
      <c r="T26" s="16"/>
      <c r="U26" s="22">
        <f>U18-U24</f>
        <v>-4788</v>
      </c>
      <c r="V26" s="16"/>
      <c r="W26" s="22">
        <f>W18-W24</f>
        <v>2814</v>
      </c>
      <c r="X26" s="16"/>
      <c r="Y26" s="22">
        <f>Y18-Y24</f>
        <v>-360172</v>
      </c>
      <c r="Z26" s="16"/>
      <c r="AA26" s="22">
        <f>AA18-AA24</f>
        <v>210754</v>
      </c>
    </row>
    <row r="27" spans="1:27" s="11" customFormat="1" ht="16.5" thickTop="1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8"/>
      <c r="U27" s="9"/>
      <c r="V27" s="8"/>
      <c r="W27" s="9"/>
      <c r="X27" s="8"/>
      <c r="Y27" s="9"/>
      <c r="Z27" s="8"/>
      <c r="AA27" s="9"/>
    </row>
    <row r="28" spans="1:27" s="11" customFormat="1" ht="15.75">
      <c r="A28" s="6"/>
      <c r="B28" s="8"/>
      <c r="C28" s="9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8"/>
      <c r="U28" s="9"/>
      <c r="V28" s="8"/>
      <c r="W28" s="9"/>
      <c r="X28" s="8"/>
      <c r="Y28" s="9"/>
      <c r="Z28" s="8"/>
      <c r="AA28" s="9"/>
    </row>
    <row r="29" spans="1:27" s="11" customFormat="1" ht="15.75">
      <c r="A29" s="6"/>
      <c r="B29" s="8"/>
      <c r="C29" s="9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9"/>
      <c r="V29" s="8"/>
      <c r="W29" s="9"/>
      <c r="X29" s="8"/>
      <c r="Y29" s="9"/>
      <c r="Z29" s="8"/>
      <c r="AA29" s="9"/>
    </row>
    <row r="30" spans="1:27" s="11" customFormat="1" ht="15.75">
      <c r="A30" s="6"/>
      <c r="B30" s="8"/>
      <c r="C30" s="9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</row>
    <row r="31" spans="1:27" s="11" customFormat="1" ht="15.75">
      <c r="A31" s="6"/>
      <c r="B31" s="35"/>
      <c r="C31" s="47" t="s">
        <v>8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 ht="15.75">
      <c r="A32" s="6"/>
      <c r="B32" s="35"/>
      <c r="C32" s="47" t="s">
        <v>72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:27" ht="15.75">
      <c r="A33" s="6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15.75">
      <c r="A34" s="6"/>
      <c r="B34" s="23"/>
      <c r="C34" s="38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 t="s">
        <v>49</v>
      </c>
      <c r="R34" s="40"/>
      <c r="S34" s="40" t="s">
        <v>52</v>
      </c>
      <c r="T34" s="39"/>
      <c r="U34" s="40" t="s">
        <v>27</v>
      </c>
      <c r="V34" s="38"/>
      <c r="W34" s="40" t="s">
        <v>57</v>
      </c>
      <c r="X34" s="38"/>
      <c r="Y34" s="40"/>
      <c r="Z34" s="38"/>
      <c r="AA34" s="40"/>
    </row>
    <row r="35" spans="1:27" ht="15.75">
      <c r="A35" s="6"/>
      <c r="B35" s="23"/>
      <c r="C35" s="29"/>
      <c r="D35" s="29"/>
      <c r="E35" s="29" t="s">
        <v>27</v>
      </c>
      <c r="F35" s="29"/>
      <c r="G35" s="29"/>
      <c r="H35" s="29"/>
      <c r="I35" s="29"/>
      <c r="J35" s="29"/>
      <c r="K35" s="29" t="s">
        <v>31</v>
      </c>
      <c r="L35" s="29"/>
      <c r="M35" s="29" t="s">
        <v>45</v>
      </c>
      <c r="N35" s="29"/>
      <c r="O35" s="29" t="s">
        <v>47</v>
      </c>
      <c r="P35" s="29"/>
      <c r="Q35" s="29" t="s">
        <v>50</v>
      </c>
      <c r="R35" s="29"/>
      <c r="S35" s="29" t="s">
        <v>53</v>
      </c>
      <c r="T35" s="29"/>
      <c r="U35" s="29" t="s">
        <v>55</v>
      </c>
      <c r="V35" s="29"/>
      <c r="W35" s="29" t="s">
        <v>58</v>
      </c>
      <c r="X35" s="29"/>
      <c r="Y35" s="29"/>
      <c r="Z35" s="29"/>
      <c r="AA35" s="29"/>
    </row>
    <row r="36" spans="1:27" ht="15.75">
      <c r="A36" s="6"/>
      <c r="B36" s="8"/>
      <c r="C36" s="33" t="s">
        <v>17</v>
      </c>
      <c r="D36" s="29"/>
      <c r="E36" s="33" t="s">
        <v>28</v>
      </c>
      <c r="F36" s="29"/>
      <c r="G36" s="33" t="s">
        <v>29</v>
      </c>
      <c r="H36" s="29"/>
      <c r="I36" s="33" t="s">
        <v>30</v>
      </c>
      <c r="J36" s="29"/>
      <c r="K36" s="33" t="s">
        <v>32</v>
      </c>
      <c r="L36" s="29"/>
      <c r="M36" s="33" t="s">
        <v>46</v>
      </c>
      <c r="N36" s="29"/>
      <c r="O36" s="33" t="s">
        <v>48</v>
      </c>
      <c r="P36" s="29"/>
      <c r="Q36" s="33" t="s">
        <v>61</v>
      </c>
      <c r="R36" s="29"/>
      <c r="S36" s="33" t="s">
        <v>54</v>
      </c>
      <c r="T36" s="29"/>
      <c r="U36" s="33" t="s">
        <v>56</v>
      </c>
      <c r="V36" s="29"/>
      <c r="W36" s="33" t="s">
        <v>51</v>
      </c>
      <c r="X36" s="29"/>
      <c r="Y36" s="33" t="s">
        <v>59</v>
      </c>
      <c r="Z36" s="29"/>
      <c r="AA36" s="33" t="s">
        <v>67</v>
      </c>
    </row>
    <row r="37" spans="1:27" ht="15.75">
      <c r="A37" s="12" t="s">
        <v>9</v>
      </c>
      <c r="B37" s="16"/>
      <c r="C37" s="18"/>
      <c r="D37" s="16"/>
      <c r="E37" s="18"/>
      <c r="F37" s="16"/>
      <c r="G37" s="18"/>
      <c r="H37" s="16"/>
      <c r="I37" s="18"/>
      <c r="J37" s="16"/>
      <c r="K37" s="18"/>
      <c r="L37" s="16"/>
      <c r="M37" s="18"/>
      <c r="N37" s="16"/>
      <c r="O37" s="18"/>
      <c r="P37" s="16"/>
      <c r="Q37" s="18"/>
      <c r="R37" s="16"/>
      <c r="S37" s="18"/>
      <c r="T37" s="16"/>
      <c r="U37" s="18"/>
      <c r="V37" s="16"/>
      <c r="W37" s="18"/>
      <c r="X37" s="16"/>
      <c r="Y37" s="18"/>
      <c r="Z37" s="16"/>
      <c r="AA37" s="18"/>
    </row>
    <row r="38" spans="1:27" ht="15.75">
      <c r="A38" s="12" t="s">
        <v>10</v>
      </c>
      <c r="B38" s="16"/>
      <c r="C38" s="18"/>
      <c r="D38" s="16"/>
      <c r="E38" s="18"/>
      <c r="F38" s="16"/>
      <c r="G38" s="18"/>
      <c r="H38" s="16"/>
      <c r="I38" s="18"/>
      <c r="J38" s="16"/>
      <c r="K38" s="18"/>
      <c r="L38" s="16"/>
      <c r="M38" s="18"/>
      <c r="N38" s="16"/>
      <c r="O38" s="18"/>
      <c r="P38" s="16"/>
      <c r="Q38" s="18"/>
      <c r="R38" s="16"/>
      <c r="S38" s="18"/>
      <c r="T38" s="16"/>
      <c r="U38" s="18"/>
      <c r="V38" s="16"/>
      <c r="W38" s="18"/>
      <c r="X38" s="16"/>
      <c r="Y38" s="18"/>
      <c r="Z38" s="16"/>
      <c r="AA38" s="18"/>
    </row>
    <row r="39" spans="1:27" ht="15.75">
      <c r="A39" s="12" t="s">
        <v>11</v>
      </c>
      <c r="B39" s="16"/>
      <c r="C39" s="15">
        <f>SUM(E39:AA39)</f>
        <v>377671</v>
      </c>
      <c r="D39" s="16"/>
      <c r="E39" s="20">
        <v>-52551</v>
      </c>
      <c r="F39" s="16"/>
      <c r="G39" s="20">
        <v>-194419</v>
      </c>
      <c r="H39" s="16"/>
      <c r="I39" s="20">
        <v>348480</v>
      </c>
      <c r="J39" s="16"/>
      <c r="K39" s="20">
        <v>20607</v>
      </c>
      <c r="L39" s="16"/>
      <c r="M39" s="20">
        <v>72474</v>
      </c>
      <c r="N39" s="16"/>
      <c r="O39" s="20">
        <v>119037</v>
      </c>
      <c r="P39" s="16"/>
      <c r="Q39" s="20">
        <v>114890</v>
      </c>
      <c r="R39" s="16"/>
      <c r="S39" s="20">
        <v>121372</v>
      </c>
      <c r="T39" s="16"/>
      <c r="U39" s="20">
        <v>5690</v>
      </c>
      <c r="V39" s="16"/>
      <c r="W39" s="20">
        <v>-48576</v>
      </c>
      <c r="X39" s="16"/>
      <c r="Y39" s="20">
        <v>-201885</v>
      </c>
      <c r="Z39" s="16"/>
      <c r="AA39" s="20">
        <v>72552</v>
      </c>
    </row>
    <row r="40" spans="1:27" ht="15.75">
      <c r="A40" s="12" t="s">
        <v>12</v>
      </c>
      <c r="B40" s="16"/>
      <c r="C40" s="28">
        <f>SUM(E40:AA40)</f>
        <v>278710</v>
      </c>
      <c r="D40" s="16"/>
      <c r="E40" s="16">
        <f>44061-1</f>
        <v>44060</v>
      </c>
      <c r="F40" s="16"/>
      <c r="G40" s="16">
        <f>200344+1</f>
        <v>200345</v>
      </c>
      <c r="H40" s="16"/>
      <c r="I40" s="16">
        <v>157657</v>
      </c>
      <c r="J40" s="16"/>
      <c r="K40" s="16">
        <v>-8212</v>
      </c>
      <c r="L40" s="16"/>
      <c r="M40" s="16">
        <v>6244</v>
      </c>
      <c r="N40" s="16"/>
      <c r="O40" s="16">
        <v>-35309</v>
      </c>
      <c r="P40" s="16"/>
      <c r="Q40" s="16">
        <v>-37140</v>
      </c>
      <c r="R40" s="16"/>
      <c r="S40" s="16">
        <v>129488</v>
      </c>
      <c r="T40" s="16"/>
      <c r="U40" s="16">
        <v>-19235</v>
      </c>
      <c r="V40" s="16"/>
      <c r="W40" s="16">
        <v>2116</v>
      </c>
      <c r="X40" s="16"/>
      <c r="Y40" s="16">
        <v>-299506</v>
      </c>
      <c r="Z40" s="16"/>
      <c r="AA40" s="16">
        <v>138202</v>
      </c>
    </row>
    <row r="41" spans="1:27" ht="15.75">
      <c r="A41" s="12" t="s">
        <v>68</v>
      </c>
      <c r="B41" s="16"/>
      <c r="C41" s="28">
        <f>SUM(E41:AA41)</f>
        <v>-8354</v>
      </c>
      <c r="D41" s="16"/>
      <c r="E41" s="16">
        <v>0</v>
      </c>
      <c r="F41" s="16"/>
      <c r="G41" s="16">
        <v>0</v>
      </c>
      <c r="H41" s="16"/>
      <c r="I41" s="16">
        <v>0</v>
      </c>
      <c r="J41" s="16"/>
      <c r="K41" s="16">
        <v>0</v>
      </c>
      <c r="L41" s="16"/>
      <c r="M41" s="16">
        <v>0</v>
      </c>
      <c r="N41" s="16"/>
      <c r="O41" s="16">
        <v>0</v>
      </c>
      <c r="P41" s="16"/>
      <c r="Q41" s="16">
        <v>0</v>
      </c>
      <c r="R41" s="16"/>
      <c r="S41" s="16">
        <v>0</v>
      </c>
      <c r="T41" s="16"/>
      <c r="U41" s="16">
        <v>0</v>
      </c>
      <c r="V41" s="16"/>
      <c r="W41" s="16">
        <v>-8354</v>
      </c>
      <c r="X41" s="16"/>
      <c r="Y41" s="16">
        <v>0</v>
      </c>
      <c r="Z41" s="16"/>
      <c r="AA41" s="16">
        <v>0</v>
      </c>
    </row>
    <row r="42" spans="1:27" ht="15.75">
      <c r="A42" s="12" t="s">
        <v>73</v>
      </c>
      <c r="B42" s="16"/>
      <c r="C42" s="28">
        <f>SUM(E42:AA42)</f>
        <v>856341</v>
      </c>
      <c r="D42" s="16"/>
      <c r="E42" s="16">
        <v>0</v>
      </c>
      <c r="F42" s="16"/>
      <c r="G42" s="16">
        <v>100000</v>
      </c>
      <c r="H42" s="16"/>
      <c r="I42" s="16">
        <v>326341</v>
      </c>
      <c r="J42" s="16"/>
      <c r="K42" s="16">
        <v>30000</v>
      </c>
      <c r="L42" s="16"/>
      <c r="M42" s="16">
        <v>0</v>
      </c>
      <c r="N42" s="16"/>
      <c r="O42" s="16">
        <v>50000</v>
      </c>
      <c r="P42" s="16"/>
      <c r="Q42" s="16">
        <v>75000</v>
      </c>
      <c r="R42" s="16"/>
      <c r="S42" s="16">
        <v>50000</v>
      </c>
      <c r="T42" s="16"/>
      <c r="U42" s="16">
        <v>0</v>
      </c>
      <c r="V42" s="16"/>
      <c r="W42" s="16">
        <f>55000</f>
        <v>55000</v>
      </c>
      <c r="X42" s="16"/>
      <c r="Y42" s="16">
        <v>170000</v>
      </c>
      <c r="Z42" s="16"/>
      <c r="AA42" s="16">
        <v>0</v>
      </c>
    </row>
    <row r="43" spans="1:27" ht="15.75">
      <c r="A43" s="12" t="s">
        <v>13</v>
      </c>
      <c r="B43" s="16"/>
      <c r="C43" s="17">
        <f>SUM(C39:C42)</f>
        <v>1504368</v>
      </c>
      <c r="D43" s="16"/>
      <c r="E43" s="17">
        <f>SUM(E39:E42)</f>
        <v>-8491</v>
      </c>
      <c r="F43" s="16"/>
      <c r="G43" s="17">
        <f>SUM(G39:G42)</f>
        <v>105926</v>
      </c>
      <c r="H43" s="16"/>
      <c r="I43" s="17">
        <f>SUM(I39:I42)</f>
        <v>832478</v>
      </c>
      <c r="J43" s="16"/>
      <c r="K43" s="17">
        <f>SUM(K39:K42)</f>
        <v>42395</v>
      </c>
      <c r="L43" s="16"/>
      <c r="M43" s="17">
        <f>SUM(M39:M42)</f>
        <v>78718</v>
      </c>
      <c r="N43" s="16"/>
      <c r="O43" s="17">
        <f>SUM(O39:O42)</f>
        <v>133728</v>
      </c>
      <c r="P43" s="16"/>
      <c r="Q43" s="17">
        <f>SUM(Q39:Q42)</f>
        <v>152750</v>
      </c>
      <c r="R43" s="16"/>
      <c r="S43" s="17">
        <f>SUM(S39:S42)</f>
        <v>300860</v>
      </c>
      <c r="T43" s="16"/>
      <c r="U43" s="17">
        <f>SUM(U39:U42)</f>
        <v>-13545</v>
      </c>
      <c r="V43" s="16"/>
      <c r="W43" s="17">
        <f>SUM(W39:W42)</f>
        <v>186</v>
      </c>
      <c r="X43" s="16"/>
      <c r="Y43" s="17">
        <f>SUM(Y39:Y42)</f>
        <v>-331391</v>
      </c>
      <c r="Z43" s="16"/>
      <c r="AA43" s="17">
        <f>SUM(AA39:AA42)</f>
        <v>210754</v>
      </c>
    </row>
    <row r="44" spans="1:27" ht="15.75">
      <c r="A44" s="1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15.75">
      <c r="A45" s="12" t="s">
        <v>64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15.75">
      <c r="A46" s="12" t="s">
        <v>11</v>
      </c>
      <c r="B46" s="16"/>
      <c r="C46" s="28">
        <f>SUM(E46:AA46)</f>
        <v>194458</v>
      </c>
      <c r="D46" s="16"/>
      <c r="E46" s="16">
        <v>0</v>
      </c>
      <c r="F46" s="16"/>
      <c r="G46" s="16">
        <v>85009</v>
      </c>
      <c r="H46" s="16"/>
      <c r="I46" s="16">
        <v>85788</v>
      </c>
      <c r="J46" s="16"/>
      <c r="K46" s="16">
        <v>3339</v>
      </c>
      <c r="L46" s="16"/>
      <c r="M46" s="16">
        <v>6766</v>
      </c>
      <c r="N46" s="16"/>
      <c r="O46" s="16">
        <v>10839</v>
      </c>
      <c r="P46" s="16"/>
      <c r="Q46" s="16">
        <v>22750</v>
      </c>
      <c r="R46" s="16"/>
      <c r="S46" s="16">
        <v>0</v>
      </c>
      <c r="T46" s="16"/>
      <c r="U46" s="16">
        <v>6120</v>
      </c>
      <c r="V46" s="16"/>
      <c r="W46" s="16">
        <v>2628</v>
      </c>
      <c r="X46" s="16"/>
      <c r="Y46" s="16">
        <v>-28781</v>
      </c>
      <c r="Z46" s="16"/>
      <c r="AA46" s="16">
        <v>0</v>
      </c>
    </row>
    <row r="47" spans="1:27" ht="15.75">
      <c r="A47" s="12" t="s">
        <v>14</v>
      </c>
      <c r="B47" s="16"/>
      <c r="C47" s="28">
        <f>SUM(E47:AA47)</f>
        <v>19058</v>
      </c>
      <c r="D47" s="16"/>
      <c r="E47" s="16">
        <v>0</v>
      </c>
      <c r="F47" s="16"/>
      <c r="G47" s="16">
        <v>7195</v>
      </c>
      <c r="H47" s="16"/>
      <c r="I47" s="16">
        <v>0</v>
      </c>
      <c r="J47" s="16"/>
      <c r="K47" s="16">
        <v>0</v>
      </c>
      <c r="L47" s="16"/>
      <c r="M47" s="16">
        <v>0</v>
      </c>
      <c r="N47" s="16"/>
      <c r="O47" s="16">
        <v>3015</v>
      </c>
      <c r="P47" s="16"/>
      <c r="Q47" s="16">
        <v>6211</v>
      </c>
      <c r="R47" s="16"/>
      <c r="S47" s="16">
        <v>0</v>
      </c>
      <c r="T47" s="16"/>
      <c r="U47" s="16">
        <v>2637</v>
      </c>
      <c r="V47" s="16"/>
      <c r="W47" s="16">
        <v>0</v>
      </c>
      <c r="X47" s="16"/>
      <c r="Y47" s="16">
        <v>0</v>
      </c>
      <c r="Z47" s="16"/>
      <c r="AA47" s="16">
        <v>0</v>
      </c>
    </row>
    <row r="48" spans="1:27" ht="15.75">
      <c r="A48" s="12" t="s">
        <v>70</v>
      </c>
      <c r="B48" s="16"/>
      <c r="C48" s="28">
        <f>SUM(E48:AA48)</f>
        <v>0</v>
      </c>
      <c r="D48" s="16"/>
      <c r="E48" s="16">
        <v>0</v>
      </c>
      <c r="F48" s="16"/>
      <c r="G48" s="16">
        <v>0</v>
      </c>
      <c r="H48" s="16"/>
      <c r="I48" s="16">
        <v>0</v>
      </c>
      <c r="J48" s="16"/>
      <c r="K48" s="16">
        <v>0</v>
      </c>
      <c r="L48" s="16"/>
      <c r="M48" s="16">
        <v>0</v>
      </c>
      <c r="N48" s="16"/>
      <c r="O48" s="16">
        <v>0</v>
      </c>
      <c r="P48" s="16"/>
      <c r="Q48" s="16">
        <v>0</v>
      </c>
      <c r="R48" s="16"/>
      <c r="S48" s="16">
        <v>0</v>
      </c>
      <c r="T48" s="16"/>
      <c r="U48" s="16">
        <v>0</v>
      </c>
      <c r="V48" s="16"/>
      <c r="W48" s="16">
        <v>0</v>
      </c>
      <c r="X48" s="16"/>
      <c r="Y48" s="16">
        <v>0</v>
      </c>
      <c r="Z48" s="16"/>
      <c r="AA48" s="16">
        <v>0</v>
      </c>
    </row>
    <row r="49" spans="1:27" ht="15.75">
      <c r="A49" s="12" t="s">
        <v>65</v>
      </c>
      <c r="B49" s="16"/>
      <c r="C49" s="21">
        <f>SUM(C46:C48)</f>
        <v>213516</v>
      </c>
      <c r="D49" s="16"/>
      <c r="E49" s="36">
        <f>SUM(E46:E48)</f>
        <v>0</v>
      </c>
      <c r="F49" s="16"/>
      <c r="G49" s="36">
        <f>SUM(G46:G48)</f>
        <v>92204</v>
      </c>
      <c r="H49" s="16"/>
      <c r="I49" s="36">
        <f>SUM(I46:I48)</f>
        <v>85788</v>
      </c>
      <c r="J49" s="16"/>
      <c r="K49" s="36">
        <f>SUM(K46:K48)</f>
        <v>3339</v>
      </c>
      <c r="L49" s="16"/>
      <c r="M49" s="36">
        <f>SUM(M46:M48)</f>
        <v>6766</v>
      </c>
      <c r="N49" s="16"/>
      <c r="O49" s="36">
        <f>SUM(O46:O48)</f>
        <v>13854</v>
      </c>
      <c r="P49" s="16"/>
      <c r="Q49" s="36">
        <f>SUM(Q46:Q48)</f>
        <v>28961</v>
      </c>
      <c r="R49" s="16"/>
      <c r="S49" s="36">
        <f>SUM(S46:S48)</f>
        <v>0</v>
      </c>
      <c r="T49" s="16"/>
      <c r="U49" s="36">
        <f>SUM(U46:U48)</f>
        <v>8757</v>
      </c>
      <c r="V49" s="16"/>
      <c r="W49" s="36">
        <f>SUM(W46:W48)</f>
        <v>2628</v>
      </c>
      <c r="X49" s="16"/>
      <c r="Y49" s="36">
        <f>SUM(Y46:Y48)</f>
        <v>-28781</v>
      </c>
      <c r="Z49" s="16"/>
      <c r="AA49" s="36">
        <f>SUM(AA46:AA48)</f>
        <v>0</v>
      </c>
    </row>
    <row r="50" spans="1:27" ht="15.75">
      <c r="A50" s="12"/>
      <c r="B50" s="13"/>
      <c r="C50" s="16"/>
      <c r="D50" s="13"/>
      <c r="E50" s="16"/>
      <c r="F50" s="13"/>
      <c r="G50" s="16"/>
      <c r="H50" s="13"/>
      <c r="I50" s="16"/>
      <c r="J50" s="13"/>
      <c r="K50" s="16"/>
      <c r="L50" s="13"/>
      <c r="M50" s="16"/>
      <c r="N50" s="13"/>
      <c r="O50" s="16"/>
      <c r="P50" s="13"/>
      <c r="Q50" s="16"/>
      <c r="R50" s="13"/>
      <c r="S50" s="16"/>
      <c r="T50" s="13"/>
      <c r="U50" s="16"/>
      <c r="V50" s="13"/>
      <c r="W50" s="16"/>
      <c r="X50" s="13"/>
      <c r="Y50" s="16"/>
      <c r="Z50" s="13"/>
      <c r="AA50" s="16"/>
    </row>
    <row r="51" spans="1:27" ht="16.5" thickBot="1">
      <c r="A51" s="12" t="s">
        <v>15</v>
      </c>
      <c r="B51" s="16"/>
      <c r="C51" s="22">
        <f>C43+C49</f>
        <v>1717884</v>
      </c>
      <c r="D51" s="16"/>
      <c r="E51" s="22">
        <f>E43+E49</f>
        <v>-8491</v>
      </c>
      <c r="F51" s="16"/>
      <c r="G51" s="22">
        <f>G43+G49</f>
        <v>198130</v>
      </c>
      <c r="H51" s="16"/>
      <c r="I51" s="22">
        <f>I43+I49</f>
        <v>918266</v>
      </c>
      <c r="J51" s="16"/>
      <c r="K51" s="22">
        <f>K43+K49</f>
        <v>45734</v>
      </c>
      <c r="L51" s="16"/>
      <c r="M51" s="22">
        <f>M43+M49</f>
        <v>85484</v>
      </c>
      <c r="N51" s="16"/>
      <c r="O51" s="22">
        <f>O43+O49</f>
        <v>147582</v>
      </c>
      <c r="P51" s="16"/>
      <c r="Q51" s="22">
        <f>Q43+Q49</f>
        <v>181711</v>
      </c>
      <c r="R51" s="16"/>
      <c r="S51" s="22">
        <f>S43+S49</f>
        <v>300860</v>
      </c>
      <c r="T51" s="16"/>
      <c r="U51" s="22">
        <f>U43+U49</f>
        <v>-4788</v>
      </c>
      <c r="V51" s="16"/>
      <c r="W51" s="22">
        <f>W43+W49</f>
        <v>2814</v>
      </c>
      <c r="X51" s="16"/>
      <c r="Y51" s="22">
        <f>Y43+Y49</f>
        <v>-360172</v>
      </c>
      <c r="Z51" s="16"/>
      <c r="AA51" s="22">
        <f>AA43+AA49</f>
        <v>210754</v>
      </c>
    </row>
    <row r="52" spans="1:27" ht="16.5" thickTop="1">
      <c r="A52" s="10"/>
      <c r="B52" s="7"/>
      <c r="C52" s="11"/>
      <c r="D52" s="7"/>
      <c r="E52" s="11"/>
      <c r="F52" s="7"/>
      <c r="G52" s="11"/>
      <c r="H52" s="7"/>
      <c r="I52" s="11"/>
      <c r="J52" s="7"/>
      <c r="K52" s="11"/>
      <c r="L52" s="7"/>
      <c r="M52" s="11"/>
      <c r="N52" s="7"/>
      <c r="O52" s="11"/>
      <c r="P52" s="7"/>
      <c r="Q52" s="11"/>
      <c r="R52" s="7"/>
      <c r="S52" s="11"/>
      <c r="T52" s="7"/>
      <c r="U52" s="11"/>
      <c r="V52" s="7"/>
      <c r="W52" s="11"/>
      <c r="X52" s="7"/>
      <c r="Y52" s="11"/>
      <c r="Z52" s="7"/>
      <c r="AA52" s="11"/>
    </row>
  </sheetData>
  <sheetProtection/>
  <mergeCells count="6">
    <mergeCell ref="C6:AA6"/>
    <mergeCell ref="C31:AA31"/>
    <mergeCell ref="C32:AA32"/>
    <mergeCell ref="C3:AA3"/>
    <mergeCell ref="C5:AA5"/>
    <mergeCell ref="A3:A7"/>
  </mergeCells>
  <conditionalFormatting sqref="A14:AA26 A37:AA51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2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8"/>
  <sheetViews>
    <sheetView zoomScale="80" zoomScaleNormal="80" zoomScalePageLayoutView="0" workbookViewId="0" topLeftCell="A1">
      <selection activeCell="K27" sqref="K27"/>
    </sheetView>
  </sheetViews>
  <sheetFormatPr defaultColWidth="9.140625" defaultRowHeight="15"/>
  <cols>
    <col min="1" max="1" width="30.8515625" style="5" bestFit="1" customWidth="1"/>
    <col min="2" max="2" width="1.421875" style="4" customWidth="1"/>
    <col min="3" max="3" width="12.28125" style="4" bestFit="1" customWidth="1"/>
    <col min="4" max="4" width="1.421875" style="4" customWidth="1"/>
    <col min="5" max="5" width="11.140625" style="4" bestFit="1" customWidth="1"/>
    <col min="6" max="6" width="1.421875" style="4" customWidth="1"/>
    <col min="7" max="7" width="10.57421875" style="4" bestFit="1" customWidth="1"/>
    <col min="8" max="8" width="1.421875" style="4" customWidth="1"/>
    <col min="9" max="9" width="10.57421875" style="4" bestFit="1" customWidth="1"/>
    <col min="10" max="10" width="1.421875" style="4" customWidth="1"/>
    <col min="11" max="11" width="9.421875" style="4" bestFit="1" customWidth="1"/>
    <col min="12" max="12" width="1.421875" style="4" customWidth="1"/>
    <col min="13" max="13" width="10.57421875" style="4" bestFit="1" customWidth="1"/>
    <col min="14" max="14" width="1.421875" style="4" customWidth="1"/>
    <col min="15" max="15" width="10.57421875" style="4" bestFit="1" customWidth="1"/>
    <col min="16" max="16" width="1.421875" style="4" customWidth="1"/>
    <col min="17" max="17" width="11.00390625" style="4" bestFit="1" customWidth="1"/>
    <col min="18" max="18" width="1.421875" style="4" customWidth="1"/>
    <col min="19" max="19" width="12.57421875" style="4" bestFit="1" customWidth="1"/>
    <col min="20" max="20" width="1.421875" style="4" customWidth="1"/>
    <col min="21" max="21" width="10.57421875" style="4" bestFit="1" customWidth="1"/>
    <col min="22" max="22" width="1.421875" style="4" customWidth="1"/>
    <col min="23" max="23" width="10.57421875" style="4" bestFit="1" customWidth="1"/>
    <col min="24" max="24" width="1.421875" style="4" customWidth="1"/>
    <col min="25" max="25" width="10.57421875" style="4" bestFit="1" customWidth="1"/>
    <col min="26" max="26" width="1.421875" style="4" customWidth="1"/>
    <col min="27" max="27" width="11.140625" style="4" bestFit="1" customWidth="1"/>
    <col min="28" max="16384" width="9.140625" style="4" customWidth="1"/>
  </cols>
  <sheetData>
    <row r="2" ht="13.5"/>
    <row r="3" spans="1:27" ht="16.5">
      <c r="A3" s="49"/>
      <c r="C3" s="48" t="s">
        <v>21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ht="9" customHeight="1">
      <c r="A4" s="49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</row>
    <row r="5" spans="1:27" ht="15.75">
      <c r="A5" s="49"/>
      <c r="C5" s="47" t="s">
        <v>66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</row>
    <row r="6" spans="1:27" ht="15.75">
      <c r="A6" s="49"/>
      <c r="C6" s="47" t="s">
        <v>72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</row>
    <row r="7" spans="1:27" ht="13.5" customHeight="1">
      <c r="A7" s="49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2:27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s="41" customFormat="1" ht="15.75">
      <c r="A9" s="37"/>
      <c r="B9" s="38"/>
      <c r="C9" s="38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 t="s">
        <v>49</v>
      </c>
      <c r="R9" s="40"/>
      <c r="S9" s="40" t="s">
        <v>52</v>
      </c>
      <c r="T9" s="39"/>
      <c r="U9" s="40" t="s">
        <v>27</v>
      </c>
      <c r="V9" s="38"/>
      <c r="W9" s="40" t="s">
        <v>57</v>
      </c>
      <c r="X9" s="38"/>
      <c r="Y9" s="40"/>
      <c r="Z9" s="38"/>
      <c r="AA9" s="40"/>
    </row>
    <row r="10" spans="2:27" s="30" customFormat="1" ht="15.75">
      <c r="B10" s="29"/>
      <c r="C10" s="29"/>
      <c r="D10" s="29"/>
      <c r="E10" s="29" t="s">
        <v>27</v>
      </c>
      <c r="F10" s="29"/>
      <c r="G10" s="29"/>
      <c r="H10" s="29"/>
      <c r="I10" s="29"/>
      <c r="J10" s="29"/>
      <c r="K10" s="29" t="s">
        <v>31</v>
      </c>
      <c r="L10" s="29"/>
      <c r="M10" s="29" t="s">
        <v>45</v>
      </c>
      <c r="N10" s="29"/>
      <c r="O10" s="29" t="s">
        <v>47</v>
      </c>
      <c r="P10" s="29"/>
      <c r="Q10" s="29" t="s">
        <v>50</v>
      </c>
      <c r="R10" s="29"/>
      <c r="S10" s="29" t="s">
        <v>53</v>
      </c>
      <c r="T10" s="29"/>
      <c r="U10" s="29" t="s">
        <v>55</v>
      </c>
      <c r="V10" s="29"/>
      <c r="W10" s="29" t="s">
        <v>58</v>
      </c>
      <c r="X10" s="29"/>
      <c r="Y10" s="29"/>
      <c r="Z10" s="29"/>
      <c r="AA10" s="29"/>
    </row>
    <row r="11" spans="2:27" s="30" customFormat="1" ht="15.75">
      <c r="B11" s="29"/>
      <c r="C11" s="33" t="s">
        <v>17</v>
      </c>
      <c r="D11" s="29"/>
      <c r="E11" s="33" t="s">
        <v>28</v>
      </c>
      <c r="F11" s="29"/>
      <c r="G11" s="33" t="s">
        <v>29</v>
      </c>
      <c r="H11" s="29"/>
      <c r="I11" s="33" t="s">
        <v>30</v>
      </c>
      <c r="J11" s="29"/>
      <c r="K11" s="33" t="s">
        <v>32</v>
      </c>
      <c r="L11" s="29"/>
      <c r="M11" s="33" t="s">
        <v>46</v>
      </c>
      <c r="N11" s="29"/>
      <c r="O11" s="33" t="s">
        <v>48</v>
      </c>
      <c r="P11" s="29"/>
      <c r="Q11" s="33" t="s">
        <v>61</v>
      </c>
      <c r="R11" s="29"/>
      <c r="S11" s="33" t="s">
        <v>54</v>
      </c>
      <c r="T11" s="29"/>
      <c r="U11" s="33" t="s">
        <v>56</v>
      </c>
      <c r="V11" s="29"/>
      <c r="W11" s="33" t="s">
        <v>51</v>
      </c>
      <c r="X11" s="29"/>
      <c r="Y11" s="33" t="s">
        <v>59</v>
      </c>
      <c r="Z11" s="29"/>
      <c r="AA11" s="33" t="s">
        <v>67</v>
      </c>
    </row>
    <row r="12" spans="1:27" ht="15.75">
      <c r="A12" s="12" t="s">
        <v>22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</row>
    <row r="13" spans="1:27" ht="15.75">
      <c r="A13" s="12" t="s">
        <v>63</v>
      </c>
      <c r="B13" s="12"/>
      <c r="C13" s="31">
        <f>SUM(E13:AA13)</f>
        <v>1293991</v>
      </c>
      <c r="D13" s="20"/>
      <c r="E13" s="31">
        <f>197840-1</f>
        <v>197839</v>
      </c>
      <c r="F13" s="20"/>
      <c r="G13" s="31">
        <v>70762</v>
      </c>
      <c r="H13" s="20"/>
      <c r="I13" s="31">
        <v>152628</v>
      </c>
      <c r="J13" s="20"/>
      <c r="K13" s="31">
        <v>0</v>
      </c>
      <c r="L13" s="20"/>
      <c r="M13" s="31">
        <v>0</v>
      </c>
      <c r="N13" s="20"/>
      <c r="O13" s="31">
        <v>69866</v>
      </c>
      <c r="P13" s="20"/>
      <c r="Q13" s="31">
        <v>134570</v>
      </c>
      <c r="R13" s="20"/>
      <c r="S13" s="31">
        <v>0</v>
      </c>
      <c r="T13" s="20"/>
      <c r="U13" s="31">
        <v>1255</v>
      </c>
      <c r="V13" s="20"/>
      <c r="W13" s="31">
        <v>126886</v>
      </c>
      <c r="X13" s="20"/>
      <c r="Y13" s="31">
        <f>90184+1</f>
        <v>90185</v>
      </c>
      <c r="Z13" s="20"/>
      <c r="AA13" s="31">
        <v>450000</v>
      </c>
    </row>
    <row r="14" spans="1:27" ht="15.75">
      <c r="A14" s="12" t="s">
        <v>23</v>
      </c>
      <c r="B14" s="12"/>
      <c r="C14" s="12">
        <f>SUM(E14:AA14)</f>
        <v>1351013</v>
      </c>
      <c r="D14" s="13"/>
      <c r="E14" s="45">
        <v>0</v>
      </c>
      <c r="F14" s="13"/>
      <c r="G14" s="28">
        <f>432110-1</f>
        <v>432109</v>
      </c>
      <c r="H14" s="32"/>
      <c r="I14" s="45">
        <v>0</v>
      </c>
      <c r="J14" s="13"/>
      <c r="K14" s="28">
        <v>11022</v>
      </c>
      <c r="L14" s="13"/>
      <c r="M14" s="28">
        <v>4588</v>
      </c>
      <c r="N14" s="13"/>
      <c r="O14" s="28">
        <v>0</v>
      </c>
      <c r="P14" s="46"/>
      <c r="Q14" s="28">
        <v>0</v>
      </c>
      <c r="R14" s="46"/>
      <c r="S14" s="28">
        <v>132410</v>
      </c>
      <c r="T14" s="46"/>
      <c r="U14" s="28">
        <v>0</v>
      </c>
      <c r="V14" s="46"/>
      <c r="W14" s="28">
        <v>41333</v>
      </c>
      <c r="X14" s="46"/>
      <c r="Y14" s="28">
        <v>729551</v>
      </c>
      <c r="Z14" s="46"/>
      <c r="AA14" s="28">
        <v>0</v>
      </c>
    </row>
    <row r="15" spans="1:27" ht="15.75">
      <c r="A15" s="12" t="s">
        <v>24</v>
      </c>
      <c r="B15" s="12"/>
      <c r="C15" s="43">
        <f>SUM(C13:C14)</f>
        <v>2645004</v>
      </c>
      <c r="D15" s="16"/>
      <c r="E15" s="43">
        <f>SUM(E13:E14)</f>
        <v>197839</v>
      </c>
      <c r="F15" s="16"/>
      <c r="G15" s="43">
        <f>SUM(G13:G14)</f>
        <v>502871</v>
      </c>
      <c r="H15" s="16"/>
      <c r="I15" s="43">
        <f>SUM(I13:I14)</f>
        <v>152628</v>
      </c>
      <c r="J15" s="16"/>
      <c r="K15" s="43">
        <f>SUM(K13:K14)</f>
        <v>11022</v>
      </c>
      <c r="L15" s="16"/>
      <c r="M15" s="43">
        <f>SUM(M13:M14)</f>
        <v>4588</v>
      </c>
      <c r="N15" s="16"/>
      <c r="O15" s="43">
        <f>SUM(O13:O14)</f>
        <v>69866</v>
      </c>
      <c r="P15" s="16"/>
      <c r="Q15" s="43">
        <f>SUM(Q13:Q14)</f>
        <v>134570</v>
      </c>
      <c r="R15" s="16"/>
      <c r="S15" s="43">
        <f>SUM(S13:S14)</f>
        <v>132410</v>
      </c>
      <c r="T15" s="16"/>
      <c r="U15" s="43">
        <f>SUM(U13:U14)</f>
        <v>1255</v>
      </c>
      <c r="V15" s="16"/>
      <c r="W15" s="43">
        <f>SUM(W13:W14)</f>
        <v>168219</v>
      </c>
      <c r="X15" s="16"/>
      <c r="Y15" s="43">
        <f>SUM(Y13:Y14)</f>
        <v>819736</v>
      </c>
      <c r="Z15" s="16"/>
      <c r="AA15" s="43">
        <f>SUM(AA13:AA14)</f>
        <v>450000</v>
      </c>
    </row>
    <row r="16" spans="1:27" ht="15.75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5.75">
      <c r="A17" s="12" t="s">
        <v>25</v>
      </c>
      <c r="B17" s="12"/>
      <c r="C17" s="12">
        <f>SUM(E17:AA17)</f>
        <v>2406</v>
      </c>
      <c r="D17" s="16"/>
      <c r="E17" s="28">
        <v>0</v>
      </c>
      <c r="F17" s="16"/>
      <c r="G17" s="28">
        <v>0</v>
      </c>
      <c r="H17" s="16"/>
      <c r="I17" s="28">
        <v>0</v>
      </c>
      <c r="J17" s="16"/>
      <c r="K17" s="28">
        <v>0</v>
      </c>
      <c r="L17" s="16"/>
      <c r="M17" s="28">
        <v>0</v>
      </c>
      <c r="N17" s="16"/>
      <c r="O17" s="28">
        <v>1499</v>
      </c>
      <c r="P17" s="16"/>
      <c r="Q17" s="28">
        <v>0</v>
      </c>
      <c r="R17" s="16"/>
      <c r="S17" s="28">
        <v>0</v>
      </c>
      <c r="T17" s="16"/>
      <c r="U17" s="28">
        <v>0</v>
      </c>
      <c r="V17" s="16"/>
      <c r="W17" s="28">
        <v>0</v>
      </c>
      <c r="X17" s="16"/>
      <c r="Y17" s="28">
        <v>907</v>
      </c>
      <c r="Z17" s="16"/>
      <c r="AA17" s="28">
        <v>0</v>
      </c>
    </row>
    <row r="18" spans="1:27" ht="15.75">
      <c r="A18" s="12" t="s">
        <v>26</v>
      </c>
      <c r="B18" s="12"/>
      <c r="C18" s="17">
        <f>C15-C17</f>
        <v>2642598</v>
      </c>
      <c r="D18" s="16"/>
      <c r="E18" s="17">
        <f>E15-E17</f>
        <v>197839</v>
      </c>
      <c r="F18" s="16"/>
      <c r="G18" s="17">
        <f>G15-G17</f>
        <v>502871</v>
      </c>
      <c r="H18" s="16"/>
      <c r="I18" s="17">
        <f>I15-I17</f>
        <v>152628</v>
      </c>
      <c r="J18" s="16"/>
      <c r="K18" s="17">
        <f>K15-K17</f>
        <v>11022</v>
      </c>
      <c r="L18" s="16"/>
      <c r="M18" s="17">
        <f>M15-M17</f>
        <v>4588</v>
      </c>
      <c r="N18" s="16"/>
      <c r="O18" s="17">
        <f>O15-O17</f>
        <v>68367</v>
      </c>
      <c r="P18" s="16"/>
      <c r="Q18" s="17">
        <f>Q15-Q17</f>
        <v>134570</v>
      </c>
      <c r="R18" s="16"/>
      <c r="S18" s="17">
        <f>S15-S17</f>
        <v>132410</v>
      </c>
      <c r="T18" s="16"/>
      <c r="U18" s="17">
        <f>U15-U17</f>
        <v>1255</v>
      </c>
      <c r="V18" s="16"/>
      <c r="W18" s="17">
        <f>W15-W17</f>
        <v>168219</v>
      </c>
      <c r="X18" s="16"/>
      <c r="Y18" s="17">
        <f>Y15-Y17</f>
        <v>818829</v>
      </c>
      <c r="Z18" s="16"/>
      <c r="AA18" s="17">
        <f>AA15-AA17</f>
        <v>450000</v>
      </c>
    </row>
    <row r="19" spans="1:27" ht="15.75">
      <c r="A19" s="12"/>
      <c r="B19" s="12"/>
      <c r="C19" s="18"/>
      <c r="D19" s="16"/>
      <c r="E19" s="18"/>
      <c r="F19" s="16"/>
      <c r="G19" s="18"/>
      <c r="H19" s="16"/>
      <c r="I19" s="18"/>
      <c r="J19" s="16"/>
      <c r="K19" s="18"/>
      <c r="L19" s="16"/>
      <c r="M19" s="18"/>
      <c r="N19" s="16"/>
      <c r="O19" s="18"/>
      <c r="P19" s="16"/>
      <c r="Q19" s="18"/>
      <c r="R19" s="16"/>
      <c r="S19" s="18"/>
      <c r="T19" s="16"/>
      <c r="U19" s="18"/>
      <c r="V19" s="16"/>
      <c r="W19" s="18"/>
      <c r="X19" s="16"/>
      <c r="Y19" s="18"/>
      <c r="Z19" s="16"/>
      <c r="AA19" s="18"/>
    </row>
    <row r="20" spans="1:27" ht="15.75">
      <c r="A20" s="12" t="s">
        <v>33</v>
      </c>
      <c r="B20" s="12"/>
      <c r="C20" s="18"/>
      <c r="D20" s="16"/>
      <c r="E20" s="18"/>
      <c r="F20" s="16"/>
      <c r="G20" s="18"/>
      <c r="H20" s="16"/>
      <c r="I20" s="18"/>
      <c r="J20" s="16"/>
      <c r="K20" s="18"/>
      <c r="L20" s="16"/>
      <c r="M20" s="18"/>
      <c r="N20" s="16"/>
      <c r="O20" s="18"/>
      <c r="P20" s="16"/>
      <c r="Q20" s="18"/>
      <c r="R20" s="16"/>
      <c r="S20" s="18"/>
      <c r="T20" s="16"/>
      <c r="U20" s="18"/>
      <c r="V20" s="16"/>
      <c r="W20" s="18"/>
      <c r="X20" s="16"/>
      <c r="Y20" s="18"/>
      <c r="Z20" s="16"/>
      <c r="AA20" s="18"/>
    </row>
    <row r="21" spans="1:27" ht="15.75">
      <c r="A21" s="12" t="s">
        <v>34</v>
      </c>
      <c r="B21" s="12"/>
      <c r="C21" s="12">
        <f aca="true" t="shared" si="0" ref="C21:C28">SUM(E21:AA21)</f>
        <v>801851</v>
      </c>
      <c r="D21" s="16"/>
      <c r="E21" s="18">
        <f>42975+1</f>
        <v>42976</v>
      </c>
      <c r="F21" s="16"/>
      <c r="G21" s="18">
        <v>0</v>
      </c>
      <c r="H21" s="16"/>
      <c r="I21" s="18">
        <v>0</v>
      </c>
      <c r="J21" s="16"/>
      <c r="K21" s="18">
        <v>0</v>
      </c>
      <c r="L21" s="16"/>
      <c r="M21" s="18">
        <v>0</v>
      </c>
      <c r="N21" s="16"/>
      <c r="O21" s="18">
        <v>39033</v>
      </c>
      <c r="P21" s="16"/>
      <c r="Q21" s="18">
        <v>0</v>
      </c>
      <c r="R21" s="16"/>
      <c r="S21" s="18">
        <v>0</v>
      </c>
      <c r="T21" s="16"/>
      <c r="U21" s="18">
        <v>0</v>
      </c>
      <c r="V21" s="16"/>
      <c r="W21" s="18">
        <v>112394</v>
      </c>
      <c r="X21" s="16"/>
      <c r="Y21" s="18">
        <v>362341</v>
      </c>
      <c r="Z21" s="16"/>
      <c r="AA21" s="18">
        <v>245107</v>
      </c>
    </row>
    <row r="22" spans="1:27" ht="15.75">
      <c r="A22" s="12" t="s">
        <v>35</v>
      </c>
      <c r="B22" s="12"/>
      <c r="C22" s="12">
        <f t="shared" si="0"/>
        <v>230921</v>
      </c>
      <c r="D22" s="16"/>
      <c r="E22" s="18">
        <v>79467</v>
      </c>
      <c r="F22" s="16"/>
      <c r="G22" s="18">
        <v>0</v>
      </c>
      <c r="H22" s="16"/>
      <c r="I22" s="18">
        <v>2637</v>
      </c>
      <c r="J22" s="16"/>
      <c r="K22" s="18">
        <v>0</v>
      </c>
      <c r="L22" s="16"/>
      <c r="M22" s="18">
        <v>0</v>
      </c>
      <c r="N22" s="16"/>
      <c r="O22" s="18">
        <v>25842</v>
      </c>
      <c r="P22" s="16"/>
      <c r="Q22" s="18">
        <v>54312</v>
      </c>
      <c r="R22" s="16"/>
      <c r="S22" s="18">
        <v>0</v>
      </c>
      <c r="T22" s="16"/>
      <c r="U22" s="18">
        <v>0</v>
      </c>
      <c r="V22" s="16"/>
      <c r="W22" s="18">
        <f>21158+1</f>
        <v>21159</v>
      </c>
      <c r="X22" s="16"/>
      <c r="Y22" s="18">
        <v>47504</v>
      </c>
      <c r="Z22" s="16"/>
      <c r="AA22" s="18">
        <v>0</v>
      </c>
    </row>
    <row r="23" spans="1:27" ht="15.75">
      <c r="A23" s="12" t="s">
        <v>36</v>
      </c>
      <c r="B23" s="12"/>
      <c r="C23" s="12">
        <f t="shared" si="0"/>
        <v>244139</v>
      </c>
      <c r="D23" s="16"/>
      <c r="E23" s="18">
        <v>12889</v>
      </c>
      <c r="F23" s="16"/>
      <c r="G23" s="18">
        <v>0</v>
      </c>
      <c r="H23" s="16"/>
      <c r="I23" s="18">
        <v>1261</v>
      </c>
      <c r="J23" s="16"/>
      <c r="K23" s="18">
        <v>0</v>
      </c>
      <c r="L23" s="16"/>
      <c r="M23" s="18">
        <v>0</v>
      </c>
      <c r="N23" s="16"/>
      <c r="O23" s="18">
        <v>11461</v>
      </c>
      <c r="P23" s="16"/>
      <c r="Q23" s="18">
        <v>15674</v>
      </c>
      <c r="R23" s="16"/>
      <c r="S23" s="18">
        <v>0</v>
      </c>
      <c r="T23" s="16"/>
      <c r="U23" s="18">
        <v>0</v>
      </c>
      <c r="V23" s="16"/>
      <c r="W23" s="18">
        <v>36450</v>
      </c>
      <c r="X23" s="16"/>
      <c r="Y23" s="18">
        <v>99607</v>
      </c>
      <c r="Z23" s="16"/>
      <c r="AA23" s="18">
        <v>66797</v>
      </c>
    </row>
    <row r="24" spans="1:27" ht="15.75">
      <c r="A24" s="12" t="s">
        <v>37</v>
      </c>
      <c r="B24" s="12"/>
      <c r="C24" s="12">
        <f t="shared" si="0"/>
        <v>270165</v>
      </c>
      <c r="D24" s="16"/>
      <c r="E24" s="18">
        <v>665</v>
      </c>
      <c r="F24" s="16"/>
      <c r="G24" s="18">
        <v>0</v>
      </c>
      <c r="H24" s="16"/>
      <c r="I24" s="18">
        <v>0</v>
      </c>
      <c r="J24" s="16"/>
      <c r="K24" s="18">
        <v>0</v>
      </c>
      <c r="L24" s="16"/>
      <c r="M24" s="18">
        <v>0</v>
      </c>
      <c r="N24" s="16"/>
      <c r="O24" s="18">
        <v>0</v>
      </c>
      <c r="P24" s="16"/>
      <c r="Q24" s="18">
        <v>0</v>
      </c>
      <c r="R24" s="16"/>
      <c r="S24" s="18">
        <v>0</v>
      </c>
      <c r="T24" s="16"/>
      <c r="U24" s="18">
        <v>0</v>
      </c>
      <c r="V24" s="16"/>
      <c r="W24" s="18">
        <v>226</v>
      </c>
      <c r="X24" s="16"/>
      <c r="Y24" s="18">
        <v>269274</v>
      </c>
      <c r="Z24" s="16"/>
      <c r="AA24" s="18">
        <v>0</v>
      </c>
    </row>
    <row r="25" spans="1:27" ht="15.75">
      <c r="A25" s="12" t="s">
        <v>62</v>
      </c>
      <c r="B25" s="12"/>
      <c r="C25" s="12">
        <f t="shared" si="0"/>
        <v>562078</v>
      </c>
      <c r="D25" s="16"/>
      <c r="E25" s="18">
        <v>17782</v>
      </c>
      <c r="F25" s="16"/>
      <c r="G25" s="18">
        <f>55989</f>
        <v>55989</v>
      </c>
      <c r="H25" s="16"/>
      <c r="I25" s="18">
        <v>1342</v>
      </c>
      <c r="J25" s="16"/>
      <c r="K25" s="18">
        <v>19835</v>
      </c>
      <c r="L25" s="16"/>
      <c r="M25" s="18">
        <v>0</v>
      </c>
      <c r="N25" s="16"/>
      <c r="O25" s="18">
        <v>26657</v>
      </c>
      <c r="P25" s="16"/>
      <c r="Q25" s="18">
        <v>104118</v>
      </c>
      <c r="R25" s="16"/>
      <c r="S25" s="18">
        <v>7483</v>
      </c>
      <c r="T25" s="16"/>
      <c r="U25" s="18">
        <v>18666</v>
      </c>
      <c r="V25" s="16"/>
      <c r="W25" s="18">
        <v>-4126</v>
      </c>
      <c r="X25" s="16"/>
      <c r="Y25" s="18">
        <v>313152</v>
      </c>
      <c r="Z25" s="16"/>
      <c r="AA25" s="18">
        <v>1180</v>
      </c>
    </row>
    <row r="26" spans="1:27" ht="15.75">
      <c r="A26" s="12" t="s">
        <v>38</v>
      </c>
      <c r="B26" s="12"/>
      <c r="C26" s="18">
        <f t="shared" si="0"/>
        <v>0</v>
      </c>
      <c r="D26" s="16"/>
      <c r="E26" s="18">
        <v>0</v>
      </c>
      <c r="F26" s="16"/>
      <c r="G26" s="18">
        <v>0</v>
      </c>
      <c r="H26" s="16"/>
      <c r="I26" s="18">
        <v>0</v>
      </c>
      <c r="J26" s="16"/>
      <c r="K26" s="18">
        <v>0</v>
      </c>
      <c r="L26" s="16"/>
      <c r="M26" s="18">
        <v>0</v>
      </c>
      <c r="N26" s="16"/>
      <c r="O26" s="18">
        <v>0</v>
      </c>
      <c r="P26" s="16"/>
      <c r="Q26" s="18">
        <v>0</v>
      </c>
      <c r="R26" s="16"/>
      <c r="S26" s="18">
        <v>0</v>
      </c>
      <c r="T26" s="16"/>
      <c r="U26" s="18">
        <v>0</v>
      </c>
      <c r="V26" s="16"/>
      <c r="W26" s="18">
        <v>0</v>
      </c>
      <c r="X26" s="16"/>
      <c r="Y26" s="18">
        <v>0</v>
      </c>
      <c r="Z26" s="16"/>
      <c r="AA26" s="18">
        <v>0</v>
      </c>
    </row>
    <row r="27" spans="1:27" ht="15.75">
      <c r="A27" s="12" t="s">
        <v>39</v>
      </c>
      <c r="B27" s="12"/>
      <c r="C27" s="12">
        <f t="shared" si="0"/>
        <v>273032</v>
      </c>
      <c r="D27" s="16"/>
      <c r="E27" s="18">
        <v>0</v>
      </c>
      <c r="F27" s="16"/>
      <c r="G27" s="18">
        <v>245949</v>
      </c>
      <c r="H27" s="16"/>
      <c r="I27" s="18">
        <v>0</v>
      </c>
      <c r="J27" s="16"/>
      <c r="K27" s="18">
        <v>0</v>
      </c>
      <c r="L27" s="16"/>
      <c r="M27" s="18">
        <v>0</v>
      </c>
      <c r="N27" s="16"/>
      <c r="O27" s="18">
        <v>0</v>
      </c>
      <c r="P27" s="16"/>
      <c r="Q27" s="18">
        <v>0</v>
      </c>
      <c r="R27" s="16"/>
      <c r="S27" s="18">
        <v>0</v>
      </c>
      <c r="T27" s="16"/>
      <c r="U27" s="18">
        <v>0</v>
      </c>
      <c r="V27" s="16"/>
      <c r="W27" s="18">
        <v>0</v>
      </c>
      <c r="X27" s="16"/>
      <c r="Y27" s="18">
        <v>27083</v>
      </c>
      <c r="Z27" s="16"/>
      <c r="AA27" s="18">
        <v>0</v>
      </c>
    </row>
    <row r="28" spans="1:27" ht="15.75">
      <c r="A28" s="12" t="s">
        <v>40</v>
      </c>
      <c r="B28" s="12"/>
      <c r="C28" s="12">
        <f t="shared" si="0"/>
        <v>12847</v>
      </c>
      <c r="D28" s="16"/>
      <c r="E28" s="18">
        <v>0</v>
      </c>
      <c r="F28" s="16"/>
      <c r="G28" s="18">
        <v>7195</v>
      </c>
      <c r="H28" s="16"/>
      <c r="I28" s="18">
        <v>0</v>
      </c>
      <c r="J28" s="16"/>
      <c r="K28" s="18">
        <v>0</v>
      </c>
      <c r="L28" s="16"/>
      <c r="M28" s="18">
        <v>0</v>
      </c>
      <c r="N28" s="16"/>
      <c r="O28" s="18">
        <v>3015</v>
      </c>
      <c r="P28" s="16"/>
      <c r="Q28" s="18">
        <v>0</v>
      </c>
      <c r="R28" s="16"/>
      <c r="S28" s="18">
        <v>0</v>
      </c>
      <c r="T28" s="16"/>
      <c r="U28" s="18">
        <v>2637</v>
      </c>
      <c r="V28" s="16"/>
      <c r="W28" s="18">
        <v>0</v>
      </c>
      <c r="X28" s="16"/>
      <c r="Y28" s="18">
        <v>0</v>
      </c>
      <c r="Z28" s="16"/>
      <c r="AA28" s="18">
        <v>0</v>
      </c>
    </row>
    <row r="29" spans="1:27" ht="15.75">
      <c r="A29" s="12" t="s">
        <v>41</v>
      </c>
      <c r="B29" s="12"/>
      <c r="C29" s="17">
        <f>SUM(C20:C28)</f>
        <v>2395033</v>
      </c>
      <c r="D29" s="16"/>
      <c r="E29" s="17">
        <f>SUM(E20:E28)</f>
        <v>153779</v>
      </c>
      <c r="F29" s="16"/>
      <c r="G29" s="17">
        <f>SUM(G20:G28)</f>
        <v>309133</v>
      </c>
      <c r="H29" s="16"/>
      <c r="I29" s="17">
        <f>SUM(I20:I28)</f>
        <v>5240</v>
      </c>
      <c r="J29" s="16"/>
      <c r="K29" s="17">
        <f>SUM(K20:K28)</f>
        <v>19835</v>
      </c>
      <c r="L29" s="16"/>
      <c r="M29" s="17">
        <f>SUM(M20:M28)</f>
        <v>0</v>
      </c>
      <c r="N29" s="16"/>
      <c r="O29" s="17">
        <f>SUM(O20:O28)</f>
        <v>106008</v>
      </c>
      <c r="P29" s="16"/>
      <c r="Q29" s="17">
        <f>SUM(Q20:Q28)</f>
        <v>174104</v>
      </c>
      <c r="R29" s="16"/>
      <c r="S29" s="17">
        <f>SUM(S20:S28)</f>
        <v>7483</v>
      </c>
      <c r="T29" s="16"/>
      <c r="U29" s="17">
        <f>SUM(U20:U28)</f>
        <v>21303</v>
      </c>
      <c r="V29" s="13"/>
      <c r="W29" s="17">
        <f>SUM(W20:W28)</f>
        <v>166103</v>
      </c>
      <c r="X29" s="13"/>
      <c r="Y29" s="17">
        <f>SUM(Y20:Y28)</f>
        <v>1118961</v>
      </c>
      <c r="Z29" s="13"/>
      <c r="AA29" s="17">
        <f>SUM(AA20:AA28)</f>
        <v>313084</v>
      </c>
    </row>
    <row r="30" spans="1:27" ht="15.75">
      <c r="A30" s="12"/>
      <c r="B30" s="12"/>
      <c r="C30" s="18"/>
      <c r="D30" s="16"/>
      <c r="E30" s="18"/>
      <c r="F30" s="16"/>
      <c r="G30" s="18"/>
      <c r="H30" s="16"/>
      <c r="I30" s="18"/>
      <c r="J30" s="16"/>
      <c r="K30" s="18"/>
      <c r="L30" s="16"/>
      <c r="M30" s="18"/>
      <c r="N30" s="16"/>
      <c r="O30" s="18"/>
      <c r="P30" s="16"/>
      <c r="Q30" s="18"/>
      <c r="R30" s="16"/>
      <c r="S30" s="18"/>
      <c r="T30" s="16"/>
      <c r="U30" s="18"/>
      <c r="V30" s="32"/>
      <c r="W30" s="18"/>
      <c r="X30" s="32"/>
      <c r="Y30" s="18"/>
      <c r="Z30" s="32"/>
      <c r="AA30" s="18"/>
    </row>
    <row r="31" spans="1:27" ht="15.75">
      <c r="A31" s="12" t="s">
        <v>60</v>
      </c>
      <c r="B31" s="12"/>
      <c r="C31" s="42">
        <f>C18-C29</f>
        <v>247565</v>
      </c>
      <c r="D31" s="16"/>
      <c r="E31" s="42">
        <f>E18-E29</f>
        <v>44060</v>
      </c>
      <c r="F31" s="16"/>
      <c r="G31" s="42">
        <f>G18-G29</f>
        <v>193738</v>
      </c>
      <c r="H31" s="16"/>
      <c r="I31" s="42">
        <f>I18-I29</f>
        <v>147388</v>
      </c>
      <c r="J31" s="16"/>
      <c r="K31" s="42">
        <f>K18-K29</f>
        <v>-8813</v>
      </c>
      <c r="L31" s="16"/>
      <c r="M31" s="42">
        <f>M18-M29</f>
        <v>4588</v>
      </c>
      <c r="N31" s="16"/>
      <c r="O31" s="42">
        <f>O18-O29</f>
        <v>-37641</v>
      </c>
      <c r="P31" s="16"/>
      <c r="Q31" s="42">
        <f>Q18-Q29</f>
        <v>-39534</v>
      </c>
      <c r="R31" s="16"/>
      <c r="S31" s="42">
        <f>S18-S29</f>
        <v>124927</v>
      </c>
      <c r="T31" s="16"/>
      <c r="U31" s="42">
        <f>U18-U29</f>
        <v>-20048</v>
      </c>
      <c r="V31" s="32"/>
      <c r="W31" s="42">
        <f>W18-W29</f>
        <v>2116</v>
      </c>
      <c r="X31" s="32"/>
      <c r="Y31" s="42">
        <f>Y18-Y29</f>
        <v>-300132</v>
      </c>
      <c r="Z31" s="32"/>
      <c r="AA31" s="42">
        <f>AA18-AA29</f>
        <v>136916</v>
      </c>
    </row>
    <row r="32" spans="1:27" ht="15.75">
      <c r="A32" s="12"/>
      <c r="B32" s="12"/>
      <c r="C32" s="18"/>
      <c r="D32" s="16"/>
      <c r="E32" s="18"/>
      <c r="F32" s="16"/>
      <c r="G32" s="18"/>
      <c r="H32" s="16"/>
      <c r="I32" s="18"/>
      <c r="J32" s="16"/>
      <c r="K32" s="18"/>
      <c r="L32" s="16"/>
      <c r="M32" s="18"/>
      <c r="N32" s="16"/>
      <c r="O32" s="18"/>
      <c r="P32" s="16"/>
      <c r="Q32" s="18"/>
      <c r="R32" s="16"/>
      <c r="S32" s="18"/>
      <c r="T32" s="16"/>
      <c r="U32" s="18"/>
      <c r="V32" s="32"/>
      <c r="W32" s="18"/>
      <c r="X32" s="32"/>
      <c r="Y32" s="18"/>
      <c r="Z32" s="32"/>
      <c r="AA32" s="18"/>
    </row>
    <row r="33" spans="1:27" ht="15.75">
      <c r="A33" s="12" t="s">
        <v>42</v>
      </c>
      <c r="B33" s="12"/>
      <c r="C33" s="18"/>
      <c r="D33" s="16"/>
      <c r="E33" s="18"/>
      <c r="F33" s="16"/>
      <c r="G33" s="18"/>
      <c r="H33" s="16"/>
      <c r="I33" s="18"/>
      <c r="J33" s="16"/>
      <c r="K33" s="18"/>
      <c r="L33" s="16"/>
      <c r="M33" s="18"/>
      <c r="N33" s="16"/>
      <c r="O33" s="18"/>
      <c r="P33" s="16"/>
      <c r="Q33" s="18"/>
      <c r="R33" s="16"/>
      <c r="S33" s="18"/>
      <c r="T33" s="16"/>
      <c r="U33" s="18"/>
      <c r="V33" s="32"/>
      <c r="W33" s="18"/>
      <c r="X33" s="32"/>
      <c r="Y33" s="18"/>
      <c r="Z33" s="32"/>
      <c r="AA33" s="18"/>
    </row>
    <row r="34" spans="1:27" ht="15.75">
      <c r="A34" s="12" t="s">
        <v>43</v>
      </c>
      <c r="B34" s="12"/>
      <c r="C34" s="44">
        <f>SUM(E34:AA34)</f>
        <v>31145</v>
      </c>
      <c r="D34" s="16"/>
      <c r="E34" s="42">
        <v>0</v>
      </c>
      <c r="F34" s="16"/>
      <c r="G34" s="42">
        <v>6607</v>
      </c>
      <c r="H34" s="16"/>
      <c r="I34" s="42">
        <v>10269</v>
      </c>
      <c r="J34" s="16"/>
      <c r="K34" s="42">
        <v>601</v>
      </c>
      <c r="L34" s="16"/>
      <c r="M34" s="42">
        <v>1656</v>
      </c>
      <c r="N34" s="16"/>
      <c r="O34" s="42">
        <v>2332</v>
      </c>
      <c r="P34" s="16"/>
      <c r="Q34" s="42">
        <v>2394</v>
      </c>
      <c r="R34" s="16"/>
      <c r="S34" s="42">
        <v>4561</v>
      </c>
      <c r="T34" s="16"/>
      <c r="U34" s="42">
        <v>813</v>
      </c>
      <c r="V34" s="32"/>
      <c r="W34" s="42">
        <v>0</v>
      </c>
      <c r="X34" s="32"/>
      <c r="Y34" s="42">
        <v>626</v>
      </c>
      <c r="Z34" s="32"/>
      <c r="AA34" s="42">
        <v>1286</v>
      </c>
    </row>
    <row r="35" spans="1:27" ht="15.75">
      <c r="A35" s="12"/>
      <c r="B35" s="12"/>
      <c r="C35" s="18"/>
      <c r="D35" s="16"/>
      <c r="E35" s="18"/>
      <c r="F35" s="16"/>
      <c r="G35" s="18"/>
      <c r="H35" s="16"/>
      <c r="I35" s="18"/>
      <c r="J35" s="16"/>
      <c r="K35" s="18"/>
      <c r="L35" s="16"/>
      <c r="M35" s="18"/>
      <c r="N35" s="16"/>
      <c r="O35" s="18"/>
      <c r="P35" s="16"/>
      <c r="Q35" s="18"/>
      <c r="R35" s="16"/>
      <c r="S35" s="18"/>
      <c r="T35" s="16"/>
      <c r="U35" s="18"/>
      <c r="V35" s="32"/>
      <c r="W35" s="18"/>
      <c r="X35" s="32"/>
      <c r="Y35" s="18"/>
      <c r="Z35" s="32"/>
      <c r="AA35" s="18"/>
    </row>
    <row r="36" spans="1:27" ht="16.5" thickBot="1">
      <c r="A36" s="12" t="s">
        <v>44</v>
      </c>
      <c r="B36" s="12"/>
      <c r="C36" s="19">
        <f>SUM(C31:C35)</f>
        <v>278710</v>
      </c>
      <c r="D36" s="16"/>
      <c r="E36" s="19">
        <f>SUM(E31:E35)</f>
        <v>44060</v>
      </c>
      <c r="F36" s="16"/>
      <c r="G36" s="19">
        <f>SUM(G31:G35)</f>
        <v>200345</v>
      </c>
      <c r="H36" s="16"/>
      <c r="I36" s="19">
        <f>SUM(I31:I35)</f>
        <v>157657</v>
      </c>
      <c r="J36" s="16"/>
      <c r="K36" s="19">
        <f>SUM(K31:K35)</f>
        <v>-8212</v>
      </c>
      <c r="L36" s="16"/>
      <c r="M36" s="19">
        <f>SUM(M31:M35)</f>
        <v>6244</v>
      </c>
      <c r="N36" s="16"/>
      <c r="O36" s="19">
        <f>SUM(O31:O35)</f>
        <v>-35309</v>
      </c>
      <c r="P36" s="16"/>
      <c r="Q36" s="19">
        <f>SUM(Q31:Q35)</f>
        <v>-37140</v>
      </c>
      <c r="R36" s="16"/>
      <c r="S36" s="19">
        <f>SUM(S31:S35)</f>
        <v>129488</v>
      </c>
      <c r="T36" s="16"/>
      <c r="U36" s="19">
        <f>SUM(U31:U35)</f>
        <v>-19235</v>
      </c>
      <c r="V36" s="32"/>
      <c r="W36" s="19">
        <f>SUM(W31:W35)</f>
        <v>2116</v>
      </c>
      <c r="X36" s="32"/>
      <c r="Y36" s="19">
        <f>SUM(Y31:Y35)</f>
        <v>-299506</v>
      </c>
      <c r="Z36" s="32"/>
      <c r="AA36" s="19">
        <f>SUM(AA31:AA35)</f>
        <v>138202</v>
      </c>
    </row>
    <row r="37" spans="1:27" ht="16.5" thickTop="1">
      <c r="A37" s="26"/>
      <c r="B37" s="12"/>
      <c r="C37" s="25"/>
      <c r="D37" s="14"/>
      <c r="E37" s="25"/>
      <c r="F37" s="14"/>
      <c r="G37" s="25"/>
      <c r="H37" s="14"/>
      <c r="I37" s="25"/>
      <c r="J37" s="14"/>
      <c r="K37" s="25"/>
      <c r="L37" s="14"/>
      <c r="M37" s="25"/>
      <c r="N37" s="14"/>
      <c r="O37" s="25"/>
      <c r="P37" s="14"/>
      <c r="Q37" s="25"/>
      <c r="R37" s="14"/>
      <c r="S37" s="25"/>
      <c r="T37" s="14"/>
      <c r="U37" s="25"/>
      <c r="V37" s="14"/>
      <c r="W37" s="25"/>
      <c r="X37" s="14"/>
      <c r="Y37" s="25"/>
      <c r="Z37" s="14"/>
      <c r="AA37" s="25"/>
    </row>
    <row r="38" ht="13.5">
      <c r="A38" s="27"/>
    </row>
  </sheetData>
  <sheetProtection/>
  <mergeCells count="4">
    <mergeCell ref="C3:AA3"/>
    <mergeCell ref="C5:AA5"/>
    <mergeCell ref="C6:AA6"/>
    <mergeCell ref="A3:A7"/>
  </mergeCells>
  <conditionalFormatting sqref="A12:AA36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6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2015-08-19T15:03:37Z</cp:lastPrinted>
  <dcterms:created xsi:type="dcterms:W3CDTF">2009-06-22T13:37:23Z</dcterms:created>
  <dcterms:modified xsi:type="dcterms:W3CDTF">2016-08-19T17:56:51Z</dcterms:modified>
  <cp:category/>
  <cp:version/>
  <cp:contentType/>
  <cp:contentStatus/>
</cp:coreProperties>
</file>