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penn" sheetId="1" r:id="rId1"/>
  </sheets>
  <definedNames>
    <definedName name="\P">'c2b penn'!#REF!</definedName>
    <definedName name="H_1">'c2b penn'!$A$3:$Q$14</definedName>
    <definedName name="HEADER">'c2b penn'!$A$3:$Q$13</definedName>
    <definedName name="P_1">'c2b penn'!$A$15:$Q$191</definedName>
    <definedName name="_xlnm.Print_Area" localSheetId="0">'c2b penn'!$A$1:$Q$170</definedName>
    <definedName name="_xlnm.Print_Titles" localSheetId="0">'c2b penn'!$1:$14</definedName>
  </definedNames>
  <calcPr fullCalcOnLoad="1"/>
</workbook>
</file>

<file path=xl/sharedStrings.xml><?xml version="1.0" encoding="utf-8"?>
<sst xmlns="http://schemas.openxmlformats.org/spreadsheetml/2006/main" count="234" uniqueCount="140">
  <si>
    <t xml:space="preserve"> </t>
  </si>
  <si>
    <t>Source</t>
  </si>
  <si>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</si>
  <si>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</si>
  <si>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</si>
  <si>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</si>
  <si>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</si>
  <si>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</si>
  <si>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</si>
  <si>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</si>
  <si>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</si>
  <si>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</si>
  <si>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</si>
  <si>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</si>
  <si>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</si>
  <si>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 xml:space="preserve">     --</t>
  </si>
  <si>
    <t>(1) Portions of operations of Pennington Biomedical Research Center are</t>
  </si>
  <si>
    <t>recorded in the accounting records of the LSU Health Sciences Center.</t>
  </si>
  <si>
    <t>See LSU Health Sciences Center analysis C-2B for additional</t>
  </si>
  <si>
    <t>expenditures of Pennington Biomedical Research Center.</t>
  </si>
  <si>
    <t xml:space="preserve"> Research--</t>
  </si>
  <si>
    <t xml:space="preserve"> Public service-- 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</si>
  <si>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</si>
  <si>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</si>
  <si>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</si>
  <si>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</si>
  <si>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   Total basic research</t>
  </si>
  <si>
    <t xml:space="preserve">          Total research</t>
  </si>
  <si>
    <t xml:space="preserve">   Basic research support-</t>
  </si>
  <si>
    <t xml:space="preserve">        Total basic research support</t>
  </si>
  <si>
    <t xml:space="preserve">   Clinical research support-</t>
  </si>
  <si>
    <t xml:space="preserve">        Total clinical research support</t>
  </si>
  <si>
    <t>Educational and general:</t>
  </si>
  <si>
    <t xml:space="preserve">        Total clinical research</t>
  </si>
  <si>
    <t xml:space="preserve">   Clinical research-</t>
  </si>
  <si>
    <t xml:space="preserve">     Executive Director</t>
  </si>
  <si>
    <t xml:space="preserve">     Associate Executive Director for basic research</t>
  </si>
  <si>
    <t xml:space="preserve">     Adipose tissue signaling</t>
  </si>
  <si>
    <t xml:space="preserve">     Antioxidant and gene regulation lab</t>
  </si>
  <si>
    <t xml:space="preserve">     Autonomic neurosciences laboratory</t>
  </si>
  <si>
    <t xml:space="preserve">     Blood brain barrier</t>
  </si>
  <si>
    <t xml:space="preserve">     Diabetes</t>
  </si>
  <si>
    <t xml:space="preserve">     Diet and heart disease </t>
  </si>
  <si>
    <t xml:space="preserve">     DNA damage and repair</t>
  </si>
  <si>
    <t xml:space="preserve">     Experimental obesity lab</t>
  </si>
  <si>
    <t xml:space="preserve">     Functional foods </t>
  </si>
  <si>
    <t xml:space="preserve">     Functional genomics</t>
  </si>
  <si>
    <t xml:space="preserve">     Human genomics </t>
  </si>
  <si>
    <t xml:space="preserve">     Molecular genetics </t>
  </si>
  <si>
    <t xml:space="preserve">     Neurobehavior laboratory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</si>
  <si>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</si>
  <si>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</si>
  <si>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</si>
  <si>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</si>
  <si>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Nutritional neuroscience and aging</t>
  </si>
  <si>
    <t xml:space="preserve">     Proteomics</t>
  </si>
  <si>
    <t xml:space="preserve">     Regenerative biology</t>
  </si>
  <si>
    <t xml:space="preserve">     Reproductive biology laboratory</t>
  </si>
  <si>
    <t xml:space="preserve">     Stem cell laboratory</t>
  </si>
  <si>
    <t xml:space="preserve">     Taste genetics</t>
  </si>
  <si>
    <t xml:space="preserve">     Transgenics</t>
  </si>
  <si>
    <t xml:space="preserve">     Viruses and obesity</t>
  </si>
  <si>
    <t xml:space="preserve">     Associate Executive Director for clinical research</t>
  </si>
  <si>
    <t xml:space="preserve">     Behavioral medicine</t>
  </si>
  <si>
    <t xml:space="preserve">     Biostatistics</t>
  </si>
  <si>
    <t xml:space="preserve">     Body composition laboratory</t>
  </si>
  <si>
    <t xml:space="preserve">     Clinical research</t>
  </si>
  <si>
    <t xml:space="preserve">     Dietary assessment and food analysis</t>
  </si>
  <si>
    <t xml:space="preserve">     Endocrinology laboratory</t>
  </si>
  <si>
    <t xml:space="preserve">     Gender and smoking behavior</t>
  </si>
  <si>
    <t xml:space="preserve">     Health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</si>
  <si>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</si>
  <si>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</si>
  <si>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</si>
  <si>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</si>
  <si>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Metabolic kitchen</t>
  </si>
  <si>
    <t xml:space="preserve">     Nutrition and chronic disease</t>
  </si>
  <si>
    <t xml:space="preserve">     Outpatient clinic</t>
  </si>
  <si>
    <t xml:space="preserve">     Division of Education</t>
  </si>
  <si>
    <t xml:space="preserve">     Executive Director 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</si>
  <si>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</si>
  <si>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</si>
  <si>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</si>
  <si>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</si>
  <si>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Intellectual property, legal, and regulatory affairs</t>
  </si>
  <si>
    <t xml:space="preserve">     Central receiving</t>
  </si>
  <si>
    <t xml:space="preserve">     Utilities</t>
  </si>
  <si>
    <t xml:space="preserve">          Total public service</t>
  </si>
  <si>
    <t xml:space="preserve">          Total academic support</t>
  </si>
  <si>
    <t xml:space="preserve">          Total institutional support </t>
  </si>
  <si>
    <t xml:space="preserve">          Total operation and maintenance of plant</t>
  </si>
  <si>
    <t xml:space="preserve">     Cell biology</t>
  </si>
  <si>
    <t xml:space="preserve">     Maternal biology</t>
  </si>
  <si>
    <t xml:space="preserve">     Nuclear receptor biology</t>
  </si>
  <si>
    <t xml:space="preserve">     Exercise testing</t>
  </si>
  <si>
    <t xml:space="preserve">     Preventive medicine</t>
  </si>
  <si>
    <t xml:space="preserve">     Outpatient clinic unit</t>
  </si>
  <si>
    <t xml:space="preserve">             Total expenditures and transfers</t>
  </si>
  <si>
    <t xml:space="preserve">     Regulation of gene expression</t>
  </si>
  <si>
    <t xml:space="preserve">     Other</t>
  </si>
  <si>
    <t xml:space="preserve">     Sponsored projects administration</t>
  </si>
  <si>
    <t xml:space="preserve">     Inflammation and neurodegeneration</t>
  </si>
  <si>
    <t xml:space="preserve">     Neuroendocrinology immunology</t>
  </si>
  <si>
    <t xml:space="preserve">     Protein structural biology</t>
  </si>
  <si>
    <t xml:space="preserve">     MRS laboratory</t>
  </si>
  <si>
    <t xml:space="preserve">     Recruiting</t>
  </si>
  <si>
    <t xml:space="preserve">   Population science-</t>
  </si>
  <si>
    <t xml:space="preserve">      Associate Executive Director for population science</t>
  </si>
  <si>
    <t xml:space="preserve">         Total population science</t>
  </si>
  <si>
    <t xml:space="preserve">  Population science support-</t>
  </si>
  <si>
    <t xml:space="preserve">     Associate Executive Director for administration</t>
  </si>
  <si>
    <t xml:space="preserve">            Total expenditures</t>
  </si>
  <si>
    <t xml:space="preserve">              Total education and general expenditures</t>
  </si>
  <si>
    <t xml:space="preserve">   Auxiliary enterprises--</t>
  </si>
  <si>
    <t xml:space="preserve">                Total auxiliary enterprises</t>
  </si>
  <si>
    <t xml:space="preserve">       Expenditures</t>
  </si>
  <si>
    <t xml:space="preserve">     Ingestive behavior</t>
  </si>
  <si>
    <t>ANALYSIS C-2B</t>
  </si>
  <si>
    <t>Current Restricted Fund Expenditures</t>
  </si>
  <si>
    <t xml:space="preserve">     Comparative biology</t>
  </si>
  <si>
    <t xml:space="preserve">     Epigenetics and obesity</t>
  </si>
  <si>
    <t xml:space="preserve">     Leptin signaling</t>
  </si>
  <si>
    <t xml:space="preserve">     Postdoctoral research</t>
  </si>
  <si>
    <t xml:space="preserve">     Genetics epidemiology</t>
  </si>
  <si>
    <t xml:space="preserve">     Walking behavior</t>
  </si>
  <si>
    <t xml:space="preserve">     Microscopy core</t>
  </si>
  <si>
    <t xml:space="preserve">     Social epidemiology</t>
  </si>
  <si>
    <t xml:space="preserve">     Associate Executive Director for population science</t>
  </si>
  <si>
    <t xml:space="preserve">     Epidemiology of chronic diseases</t>
  </si>
  <si>
    <t xml:space="preserve">     Nutritional epidemiology</t>
  </si>
  <si>
    <t xml:space="preserve">         Total population science support</t>
  </si>
  <si>
    <t>For the year ended June 30, 2010</t>
  </si>
  <si>
    <t>`</t>
  </si>
  <si>
    <t xml:space="preserve">     Nutrition and neural signaling</t>
  </si>
  <si>
    <t xml:space="preserve">     Oxidative stress and disease</t>
  </si>
  <si>
    <t xml:space="preserve">     Inactivity physiology</t>
  </si>
  <si>
    <t xml:space="preserve">     Health economics</t>
  </si>
  <si>
    <t xml:space="preserve">     Clinical chemistry core</t>
  </si>
  <si>
    <t xml:space="preserve">     Interdisciplinary</t>
  </si>
  <si>
    <t xml:space="preserve">     Royalty distributions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</si>
</sst>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Continuous"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>
      <alignment vertical="center"/>
    </xf>
    <xf numFmtId="37" fontId="7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1F4F9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6</xdr:row>
      <xdr:rowOff>123825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057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93"/>
  <sheetViews>
    <sheetView showGridLines="0" tabSelected="1" defaultGridColor="0" zoomScalePageLayoutView="0" colorId="22" workbookViewId="0" topLeftCell="A1">
      <selection activeCell="A9" sqref="A9"/>
    </sheetView>
  </sheetViews>
  <sheetFormatPr defaultColWidth="9.140625" defaultRowHeight="12"/>
  <cols>
    <col min="1" max="1" width="46.8515625" style="2" customWidth="1"/>
    <col min="2" max="2" width="1.57421875" style="2" customWidth="1"/>
    <col min="3" max="3" width="12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16" width="1.57421875" style="2" customWidth="1"/>
    <col min="17" max="17" width="12.57421875" style="2" customWidth="1"/>
    <col min="18" max="21" width="7.57421875" style="2" customWidth="1"/>
    <col min="22" max="16384" width="9.00390625" style="1" customWidth="1"/>
  </cols>
  <sheetData>
    <row r="1" spans="1:256" s="3" customFormat="1" ht="12">
      <c r="A1" s="3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4" customFormat="1" ht="10.5" customHeight="1">
      <c r="A2" s="3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4" customFormat="1" ht="16.5">
      <c r="A3" s="34"/>
      <c r="B3" s="7"/>
      <c r="C3" s="35" t="s">
        <v>117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" customFormat="1" ht="8.25" customHeight="1">
      <c r="A4" s="34"/>
      <c r="B4" s="7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" customFormat="1" ht="16.5">
      <c r="A5" s="34"/>
      <c r="B5" s="8"/>
      <c r="C5" s="35" t="s">
        <v>118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16.5">
      <c r="A6" s="34"/>
      <c r="B6" s="7"/>
      <c r="C6" s="35" t="s">
        <v>131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4" customFormat="1" ht="10.5" customHeight="1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3" customFormat="1" ht="12">
      <c r="A8" s="3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1" s="25" customFormat="1" ht="13.5">
      <c r="A10" s="14"/>
      <c r="B10" s="14"/>
      <c r="C10" s="33" t="s">
        <v>1</v>
      </c>
      <c r="D10" s="33"/>
      <c r="E10" s="33"/>
      <c r="F10" s="33"/>
      <c r="G10" s="33"/>
      <c r="H10" s="33"/>
      <c r="I10" s="33"/>
      <c r="J10" s="14"/>
      <c r="K10" s="14"/>
      <c r="L10" s="14"/>
      <c r="M10" s="27" t="s">
        <v>2</v>
      </c>
      <c r="N10" s="27"/>
      <c r="O10" s="27"/>
      <c r="P10" s="27"/>
      <c r="Q10" s="27"/>
      <c r="R10" s="14"/>
      <c r="S10" s="14"/>
      <c r="T10" s="14"/>
      <c r="U10" s="14"/>
    </row>
    <row r="11" spans="1:21" s="25" customFormat="1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2" t="s">
        <v>3</v>
      </c>
      <c r="R11" s="14"/>
      <c r="S11" s="14"/>
      <c r="T11" s="14"/>
      <c r="U11" s="14"/>
    </row>
    <row r="12" spans="1:21" s="25" customFormat="1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2" t="s">
        <v>4</v>
      </c>
      <c r="N12" s="14"/>
      <c r="O12" s="14"/>
      <c r="P12" s="14"/>
      <c r="Q12" s="22" t="s">
        <v>5</v>
      </c>
      <c r="R12" s="14"/>
      <c r="S12" s="14"/>
      <c r="T12" s="14"/>
      <c r="U12" s="14"/>
    </row>
    <row r="13" spans="1:21" s="25" customFormat="1" ht="13.5">
      <c r="A13" s="14"/>
      <c r="B13" s="14"/>
      <c r="C13" s="23" t="s">
        <v>6</v>
      </c>
      <c r="D13" s="24"/>
      <c r="E13" s="23" t="s">
        <v>7</v>
      </c>
      <c r="F13" s="24"/>
      <c r="G13" s="23" t="s">
        <v>8</v>
      </c>
      <c r="H13" s="24"/>
      <c r="I13" s="23" t="s">
        <v>9</v>
      </c>
      <c r="J13" s="24"/>
      <c r="K13" s="23" t="s">
        <v>10</v>
      </c>
      <c r="L13" s="24"/>
      <c r="M13" s="23" t="s">
        <v>11</v>
      </c>
      <c r="N13" s="24"/>
      <c r="O13" s="23" t="s">
        <v>12</v>
      </c>
      <c r="P13" s="24"/>
      <c r="Q13" s="23" t="s">
        <v>13</v>
      </c>
      <c r="R13" s="14"/>
      <c r="S13" s="14"/>
      <c r="T13" s="14"/>
      <c r="U13" s="14"/>
    </row>
    <row r="14" spans="1:21" s="18" customFormat="1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8" customFormat="1" ht="13.5" customHeight="1">
      <c r="A15" s="15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8" customFormat="1" ht="13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8" customFormat="1" ht="13.5" customHeight="1">
      <c r="A17" s="15" t="s">
        <v>20</v>
      </c>
      <c r="B17" s="16" t="s">
        <v>14</v>
      </c>
      <c r="C17" s="15" t="s">
        <v>14</v>
      </c>
      <c r="D17" s="15"/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14</v>
      </c>
      <c r="O17" s="15" t="s">
        <v>14</v>
      </c>
      <c r="P17" s="15" t="s">
        <v>14</v>
      </c>
      <c r="Q17" s="15" t="s">
        <v>14</v>
      </c>
      <c r="R17" s="15"/>
      <c r="S17" s="15"/>
      <c r="T17" s="15"/>
      <c r="U17" s="15"/>
    </row>
    <row r="18" spans="1:21" s="18" customFormat="1" ht="13.5" customHeight="1">
      <c r="A18" s="15" t="s">
        <v>25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8" customFormat="1" ht="13.5" customHeight="1">
      <c r="A19" s="15" t="s">
        <v>35</v>
      </c>
      <c r="B19" s="16"/>
      <c r="C19" s="26">
        <v>0</v>
      </c>
      <c r="D19" s="15"/>
      <c r="E19" s="26">
        <v>0</v>
      </c>
      <c r="F19" s="15"/>
      <c r="G19" s="26">
        <v>653673</v>
      </c>
      <c r="H19" s="15"/>
      <c r="I19" s="26">
        <v>25222</v>
      </c>
      <c r="J19" s="15"/>
      <c r="K19" s="26">
        <f>IF(SUM(C19:I19)=SUM(M19:Q19),SUM(M19:Q19),SUM(M19:Q19)-SUM(C19:I19))</f>
        <v>678895</v>
      </c>
      <c r="L19" s="15"/>
      <c r="M19" s="26">
        <v>664825</v>
      </c>
      <c r="N19" s="15"/>
      <c r="O19" s="26">
        <v>14070</v>
      </c>
      <c r="P19" s="15"/>
      <c r="Q19" s="26">
        <v>0</v>
      </c>
      <c r="R19" s="15"/>
      <c r="S19" s="15"/>
      <c r="T19" s="15"/>
      <c r="U19" s="15"/>
    </row>
    <row r="20" spans="1:21" s="18" customFormat="1" ht="13.5" customHeight="1">
      <c r="A20" s="15" t="s">
        <v>36</v>
      </c>
      <c r="B20" s="16"/>
      <c r="C20" s="15">
        <v>0</v>
      </c>
      <c r="D20" s="15"/>
      <c r="E20" s="15">
        <v>0</v>
      </c>
      <c r="F20" s="15"/>
      <c r="G20" s="15">
        <v>0</v>
      </c>
      <c r="H20" s="15"/>
      <c r="I20" s="15">
        <v>647457</v>
      </c>
      <c r="J20" s="15"/>
      <c r="K20" s="15">
        <f>IF(SUM(C20:I20)=SUM(M20:Q20),SUM(M20:Q20),SUM(M20:Q20)-SUM(C20:I20))</f>
        <v>647457</v>
      </c>
      <c r="L20" s="15"/>
      <c r="M20" s="15">
        <v>0</v>
      </c>
      <c r="N20" s="15"/>
      <c r="O20" s="15">
        <v>647457</v>
      </c>
      <c r="P20" s="15"/>
      <c r="Q20" s="15">
        <v>0</v>
      </c>
      <c r="R20" s="15"/>
      <c r="S20" s="15"/>
      <c r="T20" s="15"/>
      <c r="U20" s="15"/>
    </row>
    <row r="21" spans="1:21" s="18" customFormat="1" ht="13.5" customHeight="1">
      <c r="A21" s="15" t="s">
        <v>37</v>
      </c>
      <c r="B21" s="16"/>
      <c r="C21" s="15">
        <v>-4874</v>
      </c>
      <c r="D21" s="15"/>
      <c r="E21" s="15">
        <v>792489</v>
      </c>
      <c r="F21" s="15"/>
      <c r="G21" s="15">
        <v>53715</v>
      </c>
      <c r="H21" s="15"/>
      <c r="I21" s="15">
        <v>36103</v>
      </c>
      <c r="J21" s="15"/>
      <c r="K21" s="15">
        <f aca="true" t="shared" si="0" ref="K21:K104">IF(SUM(C21:I21)=SUM(M21:Q21),SUM(M21:Q21),SUM(M21:Q21)-SUM(C21:I21))</f>
        <v>877433</v>
      </c>
      <c r="L21" s="15"/>
      <c r="M21" s="15">
        <v>522568</v>
      </c>
      <c r="N21" s="15"/>
      <c r="O21" s="15">
        <v>91838</v>
      </c>
      <c r="P21" s="15"/>
      <c r="Q21" s="15">
        <v>263027</v>
      </c>
      <c r="R21" s="15"/>
      <c r="S21" s="15"/>
      <c r="T21" s="15"/>
      <c r="U21" s="15"/>
    </row>
    <row r="22" spans="1:21" s="18" customFormat="1" ht="13.5" customHeight="1">
      <c r="A22" s="15" t="s">
        <v>38</v>
      </c>
      <c r="B22" s="16"/>
      <c r="C22" s="15">
        <v>0</v>
      </c>
      <c r="D22" s="15"/>
      <c r="E22" s="15">
        <v>287051</v>
      </c>
      <c r="F22" s="15"/>
      <c r="G22" s="15">
        <v>223991</v>
      </c>
      <c r="H22" s="15"/>
      <c r="I22" s="15">
        <v>0</v>
      </c>
      <c r="J22" s="15"/>
      <c r="K22" s="15">
        <f t="shared" si="0"/>
        <v>511042</v>
      </c>
      <c r="L22" s="15"/>
      <c r="M22" s="15">
        <v>326574</v>
      </c>
      <c r="N22" s="15"/>
      <c r="O22" s="15">
        <v>62940</v>
      </c>
      <c r="P22" s="15"/>
      <c r="Q22" s="15">
        <v>121528</v>
      </c>
      <c r="R22" s="15"/>
      <c r="S22" s="15"/>
      <c r="T22" s="15"/>
      <c r="U22" s="15"/>
    </row>
    <row r="23" spans="1:21" s="18" customFormat="1" ht="13.5" customHeight="1">
      <c r="A23" s="15" t="s">
        <v>39</v>
      </c>
      <c r="B23" s="16"/>
      <c r="C23" s="15">
        <v>0</v>
      </c>
      <c r="D23" s="15"/>
      <c r="E23" s="15">
        <v>270341</v>
      </c>
      <c r="F23" s="15"/>
      <c r="G23" s="15">
        <v>0</v>
      </c>
      <c r="H23" s="15"/>
      <c r="I23" s="15">
        <v>0</v>
      </c>
      <c r="J23" s="15"/>
      <c r="K23" s="15">
        <f t="shared" si="0"/>
        <v>270341</v>
      </c>
      <c r="L23" s="15"/>
      <c r="M23" s="15">
        <v>160664</v>
      </c>
      <c r="N23" s="15"/>
      <c r="O23" s="15">
        <f>32514-1</f>
        <v>32513</v>
      </c>
      <c r="P23" s="15"/>
      <c r="Q23" s="15">
        <v>77164</v>
      </c>
      <c r="R23" s="15"/>
      <c r="S23" s="15"/>
      <c r="T23" s="15"/>
      <c r="U23" s="15"/>
    </row>
    <row r="24" spans="1:21" s="18" customFormat="1" ht="13.5" customHeight="1">
      <c r="A24" s="15" t="s">
        <v>40</v>
      </c>
      <c r="B24" s="16"/>
      <c r="C24" s="15">
        <v>0</v>
      </c>
      <c r="D24" s="15"/>
      <c r="E24" s="15">
        <v>383907</v>
      </c>
      <c r="F24" s="15"/>
      <c r="G24" s="15">
        <v>-314</v>
      </c>
      <c r="H24" s="15"/>
      <c r="I24" s="15">
        <v>0</v>
      </c>
      <c r="J24" s="15"/>
      <c r="K24" s="15">
        <f t="shared" si="0"/>
        <v>383593</v>
      </c>
      <c r="L24" s="15"/>
      <c r="M24" s="15">
        <v>187796</v>
      </c>
      <c r="N24" s="15"/>
      <c r="O24" s="15">
        <f>73052-1</f>
        <v>73051</v>
      </c>
      <c r="P24" s="15"/>
      <c r="Q24" s="15">
        <v>122746</v>
      </c>
      <c r="R24" s="15"/>
      <c r="S24" s="15"/>
      <c r="T24" s="15"/>
      <c r="U24" s="15"/>
    </row>
    <row r="25" spans="1:21" s="18" customFormat="1" ht="13.5" customHeight="1">
      <c r="A25" s="15" t="s">
        <v>91</v>
      </c>
      <c r="B25" s="16"/>
      <c r="C25" s="15">
        <v>0</v>
      </c>
      <c r="D25" s="15"/>
      <c r="E25" s="15">
        <v>122907</v>
      </c>
      <c r="F25" s="15"/>
      <c r="G25" s="15">
        <v>0</v>
      </c>
      <c r="H25" s="15"/>
      <c r="I25" s="15">
        <v>17174</v>
      </c>
      <c r="J25" s="15"/>
      <c r="K25" s="15">
        <f t="shared" si="0"/>
        <v>140081</v>
      </c>
      <c r="L25" s="15"/>
      <c r="M25" s="15">
        <v>54961</v>
      </c>
      <c r="N25" s="15"/>
      <c r="O25" s="15">
        <v>45823</v>
      </c>
      <c r="P25" s="15"/>
      <c r="Q25" s="15">
        <v>39297</v>
      </c>
      <c r="R25" s="15"/>
      <c r="S25" s="15"/>
      <c r="T25" s="15"/>
      <c r="U25" s="15"/>
    </row>
    <row r="26" spans="1:21" s="18" customFormat="1" ht="13.5" customHeight="1">
      <c r="A26" s="15" t="s">
        <v>119</v>
      </c>
      <c r="B26" s="16"/>
      <c r="C26" s="15">
        <v>0</v>
      </c>
      <c r="D26" s="15"/>
      <c r="E26" s="15">
        <v>0</v>
      </c>
      <c r="F26" s="15"/>
      <c r="G26" s="15">
        <v>0</v>
      </c>
      <c r="H26" s="15"/>
      <c r="I26" s="15">
        <v>4245</v>
      </c>
      <c r="J26" s="15"/>
      <c r="K26" s="15">
        <f t="shared" si="0"/>
        <v>4245</v>
      </c>
      <c r="L26" s="15"/>
      <c r="M26" s="15">
        <v>0</v>
      </c>
      <c r="N26" s="15"/>
      <c r="O26" s="15">
        <v>4245</v>
      </c>
      <c r="P26" s="15"/>
      <c r="Q26" s="15">
        <v>0</v>
      </c>
      <c r="R26" s="15"/>
      <c r="S26" s="15"/>
      <c r="T26" s="15"/>
      <c r="U26" s="15"/>
    </row>
    <row r="27" spans="1:21" s="18" customFormat="1" ht="13.5" customHeight="1">
      <c r="A27" s="15" t="s">
        <v>41</v>
      </c>
      <c r="B27" s="16"/>
      <c r="C27" s="15">
        <v>0</v>
      </c>
      <c r="D27" s="15"/>
      <c r="E27" s="15">
        <v>775916</v>
      </c>
      <c r="F27" s="15"/>
      <c r="G27" s="15">
        <v>151981</v>
      </c>
      <c r="H27" s="15"/>
      <c r="I27" s="15">
        <v>0</v>
      </c>
      <c r="J27" s="15"/>
      <c r="K27" s="15">
        <f t="shared" si="0"/>
        <v>927897</v>
      </c>
      <c r="L27" s="15"/>
      <c r="M27" s="15">
        <v>315757</v>
      </c>
      <c r="N27" s="15"/>
      <c r="O27" s="15">
        <v>345000</v>
      </c>
      <c r="P27" s="15"/>
      <c r="Q27" s="15">
        <v>267140</v>
      </c>
      <c r="R27" s="15"/>
      <c r="S27" s="15"/>
      <c r="T27" s="15"/>
      <c r="U27" s="15"/>
    </row>
    <row r="28" spans="1:21" s="18" customFormat="1" ht="13.5" customHeight="1">
      <c r="A28" s="15" t="s">
        <v>42</v>
      </c>
      <c r="B28" s="16" t="s">
        <v>14</v>
      </c>
      <c r="C28" s="15">
        <v>0</v>
      </c>
      <c r="D28" s="15"/>
      <c r="E28" s="15">
        <v>-303</v>
      </c>
      <c r="F28" s="15"/>
      <c r="G28" s="15">
        <v>860</v>
      </c>
      <c r="H28" s="15"/>
      <c r="I28" s="15">
        <v>0</v>
      </c>
      <c r="J28" s="15"/>
      <c r="K28" s="15">
        <f t="shared" si="0"/>
        <v>557</v>
      </c>
      <c r="L28" s="15"/>
      <c r="M28" s="15">
        <v>0</v>
      </c>
      <c r="N28" s="15"/>
      <c r="O28" s="15">
        <v>654</v>
      </c>
      <c r="P28" s="15"/>
      <c r="Q28" s="15">
        <v>-97</v>
      </c>
      <c r="R28" s="15"/>
      <c r="S28" s="15"/>
      <c r="T28" s="15"/>
      <c r="U28" s="15"/>
    </row>
    <row r="29" spans="1:21" s="18" customFormat="1" ht="13.5" customHeight="1">
      <c r="A29" s="15" t="s">
        <v>43</v>
      </c>
      <c r="B29" s="16"/>
      <c r="C29" s="15">
        <v>0</v>
      </c>
      <c r="D29" s="15"/>
      <c r="E29" s="15">
        <v>629211</v>
      </c>
      <c r="F29" s="15"/>
      <c r="G29" s="15">
        <v>15894</v>
      </c>
      <c r="H29" s="15"/>
      <c r="I29" s="15">
        <v>5</v>
      </c>
      <c r="J29" s="15"/>
      <c r="K29" s="15">
        <f t="shared" si="0"/>
        <v>645110</v>
      </c>
      <c r="L29" s="15"/>
      <c r="M29" s="15">
        <v>160414</v>
      </c>
      <c r="N29" s="15"/>
      <c r="O29" s="15">
        <v>396573</v>
      </c>
      <c r="P29" s="15"/>
      <c r="Q29" s="15">
        <v>88123</v>
      </c>
      <c r="R29" s="15"/>
      <c r="S29" s="15"/>
      <c r="T29" s="15"/>
      <c r="U29" s="15"/>
    </row>
    <row r="30" spans="1:21" s="18" customFormat="1" ht="13.5" customHeight="1">
      <c r="A30" s="15" t="s">
        <v>120</v>
      </c>
      <c r="B30" s="16"/>
      <c r="C30" s="15">
        <v>0</v>
      </c>
      <c r="D30" s="15"/>
      <c r="E30" s="15">
        <v>0</v>
      </c>
      <c r="F30" s="15"/>
      <c r="G30" s="15">
        <v>18816</v>
      </c>
      <c r="H30" s="15"/>
      <c r="I30" s="15">
        <v>36328</v>
      </c>
      <c r="J30" s="15"/>
      <c r="K30" s="15">
        <f t="shared" si="0"/>
        <v>55144</v>
      </c>
      <c r="L30" s="15"/>
      <c r="M30" s="15">
        <v>21942</v>
      </c>
      <c r="N30" s="15"/>
      <c r="O30" s="15">
        <f>29085+1</f>
        <v>29086</v>
      </c>
      <c r="P30" s="15"/>
      <c r="Q30" s="15">
        <v>4116</v>
      </c>
      <c r="R30" s="15"/>
      <c r="S30" s="15"/>
      <c r="T30" s="15"/>
      <c r="U30" s="15"/>
    </row>
    <row r="31" spans="1:21" s="18" customFormat="1" ht="13.5" customHeight="1">
      <c r="A31" s="15" t="s">
        <v>44</v>
      </c>
      <c r="B31" s="16"/>
      <c r="C31" s="15">
        <v>0</v>
      </c>
      <c r="D31" s="15"/>
      <c r="E31" s="15">
        <v>0</v>
      </c>
      <c r="F31" s="15"/>
      <c r="G31" s="15">
        <v>11</v>
      </c>
      <c r="H31" s="15"/>
      <c r="I31" s="15">
        <v>44</v>
      </c>
      <c r="J31" s="15"/>
      <c r="K31" s="15">
        <f t="shared" si="0"/>
        <v>55</v>
      </c>
      <c r="L31" s="15"/>
      <c r="M31" s="15">
        <v>0</v>
      </c>
      <c r="N31" s="15"/>
      <c r="O31" s="15">
        <v>44</v>
      </c>
      <c r="P31" s="15"/>
      <c r="Q31" s="15">
        <v>11</v>
      </c>
      <c r="R31" s="15"/>
      <c r="S31" s="15"/>
      <c r="T31" s="15"/>
      <c r="U31" s="15"/>
    </row>
    <row r="32" spans="1:21" s="18" customFormat="1" ht="13.5" customHeight="1">
      <c r="A32" s="15" t="s">
        <v>45</v>
      </c>
      <c r="B32" s="16" t="s">
        <v>14</v>
      </c>
      <c r="C32" s="15">
        <v>0</v>
      </c>
      <c r="D32" s="15"/>
      <c r="E32" s="15">
        <v>218510</v>
      </c>
      <c r="F32" s="15"/>
      <c r="G32" s="15">
        <v>718</v>
      </c>
      <c r="H32" s="15"/>
      <c r="I32" s="15">
        <v>0</v>
      </c>
      <c r="J32" s="15"/>
      <c r="K32" s="15">
        <f t="shared" si="0"/>
        <v>219228</v>
      </c>
      <c r="L32" s="15"/>
      <c r="M32" s="15">
        <v>0</v>
      </c>
      <c r="N32" s="15"/>
      <c r="O32" s="15">
        <v>206966</v>
      </c>
      <c r="P32" s="15"/>
      <c r="Q32" s="15">
        <v>12262</v>
      </c>
      <c r="R32" s="15"/>
      <c r="S32" s="15"/>
      <c r="T32" s="15"/>
      <c r="U32" s="15"/>
    </row>
    <row r="33" spans="1:21" s="18" customFormat="1" ht="13.5" customHeight="1">
      <c r="A33" s="15" t="s">
        <v>46</v>
      </c>
      <c r="B33" s="16"/>
      <c r="C33" s="15">
        <v>0</v>
      </c>
      <c r="D33" s="15"/>
      <c r="E33" s="15">
        <v>135706</v>
      </c>
      <c r="F33" s="15"/>
      <c r="G33" s="15">
        <v>0</v>
      </c>
      <c r="H33" s="15"/>
      <c r="I33" s="15">
        <v>0</v>
      </c>
      <c r="J33" s="15"/>
      <c r="K33" s="15">
        <f t="shared" si="0"/>
        <v>135706</v>
      </c>
      <c r="L33" s="15"/>
      <c r="M33" s="15">
        <v>63898</v>
      </c>
      <c r="N33" s="15"/>
      <c r="O33" s="15">
        <v>28419</v>
      </c>
      <c r="P33" s="15"/>
      <c r="Q33" s="15">
        <v>43389</v>
      </c>
      <c r="R33" s="15"/>
      <c r="S33" s="15"/>
      <c r="T33" s="15"/>
      <c r="U33" s="15"/>
    </row>
    <row r="34" spans="1:21" s="18" customFormat="1" ht="13.5" customHeight="1">
      <c r="A34" s="15" t="s">
        <v>47</v>
      </c>
      <c r="B34" s="16" t="s">
        <v>14</v>
      </c>
      <c r="C34" s="15">
        <v>10000</v>
      </c>
      <c r="D34" s="15"/>
      <c r="E34" s="15">
        <v>563804</v>
      </c>
      <c r="F34" s="15"/>
      <c r="G34" s="15">
        <v>89267</v>
      </c>
      <c r="H34" s="15"/>
      <c r="I34" s="15">
        <v>0</v>
      </c>
      <c r="J34" s="15"/>
      <c r="K34" s="15">
        <f t="shared" si="0"/>
        <v>663071</v>
      </c>
      <c r="L34" s="15"/>
      <c r="M34" s="15">
        <v>220389</v>
      </c>
      <c r="N34" s="15"/>
      <c r="O34" s="15">
        <v>352830</v>
      </c>
      <c r="P34" s="15"/>
      <c r="Q34" s="15">
        <v>89852</v>
      </c>
      <c r="R34" s="15"/>
      <c r="S34" s="15"/>
      <c r="T34" s="15"/>
      <c r="U34" s="15"/>
    </row>
    <row r="35" spans="1:21" s="18" customFormat="1" ht="13.5" customHeight="1">
      <c r="A35" s="15" t="s">
        <v>101</v>
      </c>
      <c r="B35" s="16"/>
      <c r="C35" s="15">
        <v>0</v>
      </c>
      <c r="D35" s="15"/>
      <c r="E35" s="15">
        <v>834138</v>
      </c>
      <c r="F35" s="15"/>
      <c r="G35" s="15">
        <v>535928</v>
      </c>
      <c r="H35" s="15"/>
      <c r="I35" s="15">
        <v>161233</v>
      </c>
      <c r="J35" s="15"/>
      <c r="K35" s="15">
        <f t="shared" si="0"/>
        <v>1531299</v>
      </c>
      <c r="L35" s="15"/>
      <c r="M35" s="15">
        <v>803347</v>
      </c>
      <c r="N35" s="15"/>
      <c r="O35" s="15">
        <v>367534</v>
      </c>
      <c r="P35" s="15"/>
      <c r="Q35" s="15">
        <v>360418</v>
      </c>
      <c r="R35" s="15"/>
      <c r="S35" s="15"/>
      <c r="T35" s="15"/>
      <c r="U35" s="15"/>
    </row>
    <row r="36" spans="1:21" s="18" customFormat="1" ht="13.5" customHeight="1">
      <c r="A36" s="15" t="s">
        <v>121</v>
      </c>
      <c r="B36" s="16"/>
      <c r="C36" s="15">
        <v>0</v>
      </c>
      <c r="D36" s="15"/>
      <c r="E36" s="15">
        <v>239806</v>
      </c>
      <c r="F36" s="15"/>
      <c r="G36" s="15">
        <v>109736</v>
      </c>
      <c r="H36" s="15"/>
      <c r="I36" s="15">
        <v>0</v>
      </c>
      <c r="J36" s="15"/>
      <c r="K36" s="15">
        <f t="shared" si="0"/>
        <v>349542</v>
      </c>
      <c r="L36" s="15"/>
      <c r="M36" s="15">
        <v>181088</v>
      </c>
      <c r="N36" s="15"/>
      <c r="O36" s="15">
        <v>90493</v>
      </c>
      <c r="P36" s="15"/>
      <c r="Q36" s="15">
        <v>77961</v>
      </c>
      <c r="R36" s="15"/>
      <c r="S36" s="15"/>
      <c r="T36" s="15"/>
      <c r="U36" s="15"/>
    </row>
    <row r="37" spans="1:21" s="18" customFormat="1" ht="13.5" customHeight="1">
      <c r="A37" s="15" t="s">
        <v>92</v>
      </c>
      <c r="B37" s="16" t="s">
        <v>14</v>
      </c>
      <c r="C37" s="15">
        <v>0</v>
      </c>
      <c r="D37" s="15"/>
      <c r="E37" s="15">
        <v>160677</v>
      </c>
      <c r="F37" s="15"/>
      <c r="G37" s="15">
        <v>183381</v>
      </c>
      <c r="H37" s="15"/>
      <c r="I37" s="15">
        <v>0</v>
      </c>
      <c r="J37" s="15"/>
      <c r="K37" s="15">
        <f t="shared" si="0"/>
        <v>344058</v>
      </c>
      <c r="L37" s="15"/>
      <c r="M37" s="15">
        <v>236641</v>
      </c>
      <c r="N37" s="15"/>
      <c r="O37" s="15">
        <v>56044</v>
      </c>
      <c r="P37" s="15"/>
      <c r="Q37" s="15">
        <v>51373</v>
      </c>
      <c r="R37" s="15"/>
      <c r="S37" s="15"/>
      <c r="T37" s="15"/>
      <c r="U37" s="15"/>
    </row>
    <row r="38" spans="1:21" s="18" customFormat="1" ht="13.5" customHeight="1">
      <c r="A38" s="15" t="s">
        <v>48</v>
      </c>
      <c r="B38" s="16" t="s">
        <v>14</v>
      </c>
      <c r="C38" s="15">
        <v>0</v>
      </c>
      <c r="D38" s="15"/>
      <c r="E38" s="15">
        <v>557871</v>
      </c>
      <c r="F38" s="15"/>
      <c r="G38" s="15">
        <v>67264</v>
      </c>
      <c r="H38" s="15"/>
      <c r="I38" s="15">
        <v>61563</v>
      </c>
      <c r="J38" s="15"/>
      <c r="K38" s="15">
        <f t="shared" si="0"/>
        <v>686698</v>
      </c>
      <c r="L38" s="15"/>
      <c r="M38" s="15">
        <v>380564</v>
      </c>
      <c r="N38" s="15"/>
      <c r="O38" s="15">
        <f>126516+1</f>
        <v>126517</v>
      </c>
      <c r="P38" s="15"/>
      <c r="Q38" s="15">
        <v>179617</v>
      </c>
      <c r="R38" s="15"/>
      <c r="S38" s="15"/>
      <c r="T38" s="15"/>
      <c r="U38" s="15"/>
    </row>
    <row r="39" spans="1:21" s="18" customFormat="1" ht="13.5" customHeight="1">
      <c r="A39" s="15" t="s">
        <v>49</v>
      </c>
      <c r="B39" s="16"/>
      <c r="C39" s="15">
        <v>0</v>
      </c>
      <c r="D39" s="15"/>
      <c r="E39" s="15">
        <v>0</v>
      </c>
      <c r="F39" s="15"/>
      <c r="G39" s="15">
        <v>2863</v>
      </c>
      <c r="H39" s="15"/>
      <c r="I39" s="15">
        <v>0</v>
      </c>
      <c r="J39" s="15"/>
      <c r="K39" s="15">
        <f t="shared" si="0"/>
        <v>2863</v>
      </c>
      <c r="L39" s="15"/>
      <c r="M39" s="15">
        <v>0</v>
      </c>
      <c r="N39" s="15"/>
      <c r="O39" s="15">
        <f>2757-1</f>
        <v>2756</v>
      </c>
      <c r="P39" s="15"/>
      <c r="Q39" s="15">
        <v>107</v>
      </c>
      <c r="R39" s="15"/>
      <c r="S39" s="15"/>
      <c r="T39" s="15"/>
      <c r="U39" s="15"/>
    </row>
    <row r="40" spans="1:21" s="18" customFormat="1" ht="13.5" customHeight="1">
      <c r="A40" s="15" t="s">
        <v>50</v>
      </c>
      <c r="B40" s="16"/>
      <c r="C40" s="15">
        <v>0</v>
      </c>
      <c r="D40" s="15"/>
      <c r="E40" s="15">
        <v>203468</v>
      </c>
      <c r="F40" s="15"/>
      <c r="G40" s="15">
        <v>79828</v>
      </c>
      <c r="H40" s="15"/>
      <c r="I40" s="15">
        <v>0</v>
      </c>
      <c r="J40" s="15"/>
      <c r="K40" s="15">
        <f t="shared" si="0"/>
        <v>283296</v>
      </c>
      <c r="L40" s="15"/>
      <c r="M40" s="15">
        <v>161048</v>
      </c>
      <c r="N40" s="15"/>
      <c r="O40" s="15">
        <v>46778</v>
      </c>
      <c r="P40" s="15"/>
      <c r="Q40" s="15">
        <v>75470</v>
      </c>
      <c r="R40" s="15"/>
      <c r="S40" s="15"/>
      <c r="T40" s="15"/>
      <c r="U40" s="15"/>
    </row>
    <row r="41" spans="1:21" s="18" customFormat="1" ht="13.5" customHeight="1">
      <c r="A41" s="15" t="s">
        <v>102</v>
      </c>
      <c r="B41" s="16"/>
      <c r="C41" s="15">
        <v>0</v>
      </c>
      <c r="D41" s="15"/>
      <c r="E41" s="15">
        <v>379693</v>
      </c>
      <c r="F41" s="15"/>
      <c r="G41" s="15">
        <v>62679</v>
      </c>
      <c r="H41" s="15"/>
      <c r="I41" s="15">
        <v>124107</v>
      </c>
      <c r="J41" s="15"/>
      <c r="K41" s="15">
        <f>IF(SUM(C41:I41)=SUM(M41:Q41),SUM(M41:Q41),SUM(M41:Q41)-SUM(C41:I41))</f>
        <v>566479</v>
      </c>
      <c r="L41" s="15"/>
      <c r="M41" s="15">
        <v>231396</v>
      </c>
      <c r="N41" s="15" t="s">
        <v>132</v>
      </c>
      <c r="O41" s="15">
        <v>217520</v>
      </c>
      <c r="P41" s="15"/>
      <c r="Q41" s="15">
        <v>117563</v>
      </c>
      <c r="R41" s="15"/>
      <c r="S41" s="15"/>
      <c r="T41" s="15"/>
      <c r="U41" s="15"/>
    </row>
    <row r="42" spans="1:21" s="18" customFormat="1" ht="13.5" customHeight="1">
      <c r="A42" s="15" t="s">
        <v>51</v>
      </c>
      <c r="B42" s="16"/>
      <c r="C42" s="15">
        <v>0</v>
      </c>
      <c r="D42" s="15"/>
      <c r="E42" s="15">
        <v>1035383</v>
      </c>
      <c r="F42" s="15"/>
      <c r="G42" s="15">
        <v>131543</v>
      </c>
      <c r="H42" s="15"/>
      <c r="I42" s="15">
        <v>14928</v>
      </c>
      <c r="J42" s="15"/>
      <c r="K42" s="15">
        <f t="shared" si="0"/>
        <v>1181854</v>
      </c>
      <c r="L42" s="15"/>
      <c r="M42" s="15">
        <v>672443</v>
      </c>
      <c r="N42" s="15"/>
      <c r="O42" s="15">
        <v>161175</v>
      </c>
      <c r="P42" s="15"/>
      <c r="Q42" s="15">
        <v>348236</v>
      </c>
      <c r="R42" s="15"/>
      <c r="S42" s="15"/>
      <c r="T42" s="15"/>
      <c r="U42" s="15"/>
    </row>
    <row r="43" spans="1:21" s="18" customFormat="1" ht="13.5" customHeight="1">
      <c r="A43" s="15" t="s">
        <v>52</v>
      </c>
      <c r="B43" s="16"/>
      <c r="C43" s="15">
        <v>0</v>
      </c>
      <c r="D43" s="15"/>
      <c r="E43" s="15">
        <v>261957</v>
      </c>
      <c r="F43" s="15"/>
      <c r="G43" s="15">
        <v>0</v>
      </c>
      <c r="H43" s="15"/>
      <c r="I43" s="15">
        <v>0</v>
      </c>
      <c r="J43" s="15"/>
      <c r="K43" s="15">
        <f t="shared" si="0"/>
        <v>261957</v>
      </c>
      <c r="L43" s="15"/>
      <c r="M43" s="15">
        <v>128483</v>
      </c>
      <c r="N43" s="15"/>
      <c r="O43" s="15">
        <v>49499</v>
      </c>
      <c r="P43" s="15"/>
      <c r="Q43" s="15">
        <v>83975</v>
      </c>
      <c r="R43" s="15"/>
      <c r="S43" s="15"/>
      <c r="T43" s="15"/>
      <c r="U43" s="15"/>
    </row>
    <row r="44" spans="1:21" s="18" customFormat="1" ht="13.5" customHeight="1">
      <c r="A44" s="15" t="s">
        <v>93</v>
      </c>
      <c r="B44" s="16"/>
      <c r="C44" s="15">
        <v>0</v>
      </c>
      <c r="D44" s="15"/>
      <c r="E44" s="15">
        <v>0</v>
      </c>
      <c r="F44" s="15"/>
      <c r="G44" s="15">
        <v>-3166</v>
      </c>
      <c r="H44" s="15"/>
      <c r="I44" s="15">
        <v>5446</v>
      </c>
      <c r="J44" s="15"/>
      <c r="K44" s="15">
        <f t="shared" si="0"/>
        <v>2280</v>
      </c>
      <c r="L44" s="15"/>
      <c r="M44" s="15">
        <v>1913</v>
      </c>
      <c r="N44" s="15"/>
      <c r="O44" s="15">
        <f>346+1</f>
        <v>347</v>
      </c>
      <c r="P44" s="15"/>
      <c r="Q44" s="15">
        <v>20</v>
      </c>
      <c r="R44" s="15"/>
      <c r="S44" s="15"/>
      <c r="T44" s="15"/>
      <c r="U44" s="15"/>
    </row>
    <row r="45" spans="1:21" s="18" customFormat="1" ht="13.5" customHeight="1">
      <c r="A45" s="15" t="s">
        <v>133</v>
      </c>
      <c r="B45" s="16"/>
      <c r="C45" s="15">
        <v>0</v>
      </c>
      <c r="D45" s="15"/>
      <c r="E45" s="15">
        <v>112100</v>
      </c>
      <c r="F45" s="15"/>
      <c r="G45" s="15">
        <v>0</v>
      </c>
      <c r="H45" s="15"/>
      <c r="I45" s="15">
        <v>35423</v>
      </c>
      <c r="J45" s="15"/>
      <c r="K45" s="15">
        <f t="shared" si="0"/>
        <v>147523</v>
      </c>
      <c r="L45" s="15"/>
      <c r="M45" s="15">
        <v>98267</v>
      </c>
      <c r="N45" s="15"/>
      <c r="O45" s="15">
        <f>40953-1</f>
        <v>40952</v>
      </c>
      <c r="P45" s="15"/>
      <c r="Q45" s="15">
        <v>8304</v>
      </c>
      <c r="R45" s="15"/>
      <c r="S45" s="15"/>
      <c r="T45" s="15"/>
      <c r="U45" s="15"/>
    </row>
    <row r="46" spans="1:21" s="18" customFormat="1" ht="13.5" customHeight="1">
      <c r="A46" s="15" t="s">
        <v>53</v>
      </c>
      <c r="B46" s="16"/>
      <c r="C46" s="15">
        <v>0</v>
      </c>
      <c r="D46" s="15"/>
      <c r="E46" s="15">
        <v>276057</v>
      </c>
      <c r="F46" s="15"/>
      <c r="G46" s="15">
        <v>29673</v>
      </c>
      <c r="H46" s="15"/>
      <c r="I46" s="15">
        <v>1480</v>
      </c>
      <c r="J46" s="15"/>
      <c r="K46" s="15">
        <f t="shared" si="0"/>
        <v>307210</v>
      </c>
      <c r="L46" s="15"/>
      <c r="M46" s="15">
        <v>184780</v>
      </c>
      <c r="N46" s="15"/>
      <c r="O46" s="15">
        <v>28097</v>
      </c>
      <c r="P46" s="15"/>
      <c r="Q46" s="15">
        <v>94333</v>
      </c>
      <c r="R46" s="15"/>
      <c r="S46" s="15"/>
      <c r="T46" s="15"/>
      <c r="U46" s="15"/>
    </row>
    <row r="47" spans="1:21" s="18" customFormat="1" ht="13.5" customHeight="1">
      <c r="A47" s="15" t="s">
        <v>54</v>
      </c>
      <c r="B47" s="16"/>
      <c r="C47" s="15">
        <v>0</v>
      </c>
      <c r="D47" s="15"/>
      <c r="E47" s="15">
        <v>0</v>
      </c>
      <c r="F47" s="15"/>
      <c r="G47" s="15">
        <v>238584</v>
      </c>
      <c r="H47" s="15"/>
      <c r="I47" s="15">
        <v>0</v>
      </c>
      <c r="J47" s="15"/>
      <c r="K47" s="15">
        <f t="shared" si="0"/>
        <v>238584</v>
      </c>
      <c r="L47" s="15"/>
      <c r="M47" s="15">
        <v>140895</v>
      </c>
      <c r="N47" s="15"/>
      <c r="O47" s="15">
        <f>54619+1</f>
        <v>54620</v>
      </c>
      <c r="P47" s="15"/>
      <c r="Q47" s="15">
        <v>43069</v>
      </c>
      <c r="R47" s="15"/>
      <c r="S47" s="15"/>
      <c r="T47" s="15"/>
      <c r="U47" s="15"/>
    </row>
    <row r="48" spans="1:21" s="18" customFormat="1" ht="13.5" customHeight="1">
      <c r="A48" s="15" t="s">
        <v>134</v>
      </c>
      <c r="B48" s="16"/>
      <c r="C48" s="15">
        <v>0</v>
      </c>
      <c r="D48" s="15"/>
      <c r="E48" s="15">
        <v>0</v>
      </c>
      <c r="F48" s="15"/>
      <c r="G48" s="15">
        <v>50583</v>
      </c>
      <c r="H48" s="15"/>
      <c r="I48" s="15">
        <v>110723</v>
      </c>
      <c r="J48" s="15"/>
      <c r="K48" s="15">
        <f t="shared" si="0"/>
        <v>161306</v>
      </c>
      <c r="L48" s="15"/>
      <c r="M48" s="15">
        <v>90811</v>
      </c>
      <c r="N48" s="15"/>
      <c r="O48" s="15">
        <v>70495</v>
      </c>
      <c r="P48" s="15"/>
      <c r="Q48" s="15">
        <v>0</v>
      </c>
      <c r="R48" s="15"/>
      <c r="S48" s="15"/>
      <c r="T48" s="15"/>
      <c r="U48" s="15"/>
    </row>
    <row r="49" spans="1:21" s="18" customFormat="1" ht="13.5" customHeight="1">
      <c r="A49" s="15" t="s">
        <v>122</v>
      </c>
      <c r="B49" s="16"/>
      <c r="C49" s="15">
        <v>0</v>
      </c>
      <c r="D49" s="15"/>
      <c r="E49" s="15">
        <v>361041</v>
      </c>
      <c r="F49" s="15"/>
      <c r="G49" s="15">
        <v>3274</v>
      </c>
      <c r="H49" s="15"/>
      <c r="I49" s="15">
        <v>0</v>
      </c>
      <c r="J49" s="15"/>
      <c r="K49" s="15">
        <f t="shared" si="0"/>
        <v>364315</v>
      </c>
      <c r="L49" s="15"/>
      <c r="M49" s="15">
        <v>270916</v>
      </c>
      <c r="N49" s="15"/>
      <c r="O49" s="15">
        <v>65199</v>
      </c>
      <c r="P49" s="15"/>
      <c r="Q49" s="15">
        <v>28200</v>
      </c>
      <c r="R49" s="15"/>
      <c r="S49" s="15"/>
      <c r="T49" s="15"/>
      <c r="U49" s="15"/>
    </row>
    <row r="50" spans="1:21" s="18" customFormat="1" ht="13.5" customHeight="1">
      <c r="A50" s="15" t="s">
        <v>103</v>
      </c>
      <c r="B50" s="16"/>
      <c r="C50" s="15">
        <v>41573</v>
      </c>
      <c r="D50" s="15"/>
      <c r="E50" s="15">
        <v>48510</v>
      </c>
      <c r="F50" s="15"/>
      <c r="G50" s="15">
        <v>0</v>
      </c>
      <c r="H50" s="15"/>
      <c r="I50" s="15">
        <v>0</v>
      </c>
      <c r="J50" s="15"/>
      <c r="K50" s="15">
        <f t="shared" si="0"/>
        <v>90083</v>
      </c>
      <c r="L50" s="15"/>
      <c r="M50" s="15">
        <v>43627</v>
      </c>
      <c r="N50" s="15"/>
      <c r="O50" s="15">
        <v>23566</v>
      </c>
      <c r="P50" s="15"/>
      <c r="Q50" s="15">
        <v>22890</v>
      </c>
      <c r="R50" s="15"/>
      <c r="S50" s="15"/>
      <c r="T50" s="15"/>
      <c r="U50" s="15"/>
    </row>
    <row r="51" spans="1:21" s="18" customFormat="1" ht="13.5" customHeight="1">
      <c r="A51" s="15" t="s">
        <v>55</v>
      </c>
      <c r="B51" s="16"/>
      <c r="C51" s="15">
        <v>0</v>
      </c>
      <c r="D51" s="15"/>
      <c r="E51" s="15">
        <v>500000</v>
      </c>
      <c r="F51" s="15"/>
      <c r="G51" s="15">
        <v>1129</v>
      </c>
      <c r="H51" s="15"/>
      <c r="I51" s="15">
        <v>0</v>
      </c>
      <c r="J51" s="15"/>
      <c r="K51" s="15">
        <f t="shared" si="0"/>
        <v>501129</v>
      </c>
      <c r="L51" s="15"/>
      <c r="M51" s="15">
        <v>0</v>
      </c>
      <c r="N51" s="15"/>
      <c r="O51" s="15">
        <v>500763</v>
      </c>
      <c r="P51" s="15"/>
      <c r="Q51" s="15">
        <v>366</v>
      </c>
      <c r="R51" s="15"/>
      <c r="S51" s="15"/>
      <c r="T51" s="15"/>
      <c r="U51" s="15"/>
    </row>
    <row r="52" spans="1:21" s="18" customFormat="1" ht="13.5" customHeight="1">
      <c r="A52" s="15" t="s">
        <v>56</v>
      </c>
      <c r="B52" s="16"/>
      <c r="C52" s="15">
        <v>0</v>
      </c>
      <c r="D52" s="15"/>
      <c r="E52" s="15">
        <v>0</v>
      </c>
      <c r="F52" s="15"/>
      <c r="G52" s="15">
        <v>0</v>
      </c>
      <c r="H52" s="15"/>
      <c r="I52" s="15">
        <v>560</v>
      </c>
      <c r="J52" s="15"/>
      <c r="K52" s="15">
        <f t="shared" si="0"/>
        <v>560</v>
      </c>
      <c r="L52" s="15"/>
      <c r="M52" s="15">
        <v>0</v>
      </c>
      <c r="N52" s="15"/>
      <c r="O52" s="15">
        <v>560</v>
      </c>
      <c r="P52" s="15"/>
      <c r="Q52" s="15">
        <v>0</v>
      </c>
      <c r="R52" s="15"/>
      <c r="S52" s="15"/>
      <c r="T52" s="15"/>
      <c r="U52" s="15"/>
    </row>
    <row r="53" spans="1:21" s="18" customFormat="1" ht="13.5" customHeight="1">
      <c r="A53" s="15" t="s">
        <v>98</v>
      </c>
      <c r="B53" s="16"/>
      <c r="C53" s="15">
        <v>0</v>
      </c>
      <c r="D53" s="15"/>
      <c r="E53" s="15">
        <v>496535</v>
      </c>
      <c r="F53" s="15"/>
      <c r="G53" s="15">
        <v>83718</v>
      </c>
      <c r="H53" s="15"/>
      <c r="I53" s="15">
        <v>0</v>
      </c>
      <c r="J53" s="15"/>
      <c r="K53" s="15">
        <f>IF(SUM(C53:I53)=SUM(M53:Q53),SUM(M53:Q53),SUM(M53:Q53)-SUM(C53:I53))</f>
        <v>580253</v>
      </c>
      <c r="L53" s="15"/>
      <c r="M53" s="15">
        <v>340041</v>
      </c>
      <c r="N53" s="15"/>
      <c r="O53" s="15">
        <v>80807</v>
      </c>
      <c r="P53" s="15"/>
      <c r="Q53" s="15">
        <v>159405</v>
      </c>
      <c r="R53" s="15"/>
      <c r="S53" s="15"/>
      <c r="T53" s="15"/>
      <c r="U53" s="15"/>
    </row>
    <row r="54" spans="1:21" s="18" customFormat="1" ht="13.5" customHeight="1">
      <c r="A54" s="15" t="s">
        <v>57</v>
      </c>
      <c r="B54" s="16"/>
      <c r="C54" s="15">
        <v>0</v>
      </c>
      <c r="D54" s="15"/>
      <c r="E54" s="15">
        <v>0</v>
      </c>
      <c r="F54" s="15"/>
      <c r="G54" s="15">
        <v>241216</v>
      </c>
      <c r="H54" s="15"/>
      <c r="I54" s="15">
        <v>4</v>
      </c>
      <c r="J54" s="15"/>
      <c r="K54" s="15">
        <f t="shared" si="0"/>
        <v>241220</v>
      </c>
      <c r="L54" s="15"/>
      <c r="M54" s="15">
        <v>121416</v>
      </c>
      <c r="N54" s="15"/>
      <c r="O54" s="15">
        <f>119800+1</f>
        <v>119801</v>
      </c>
      <c r="P54" s="15"/>
      <c r="Q54" s="15">
        <v>3</v>
      </c>
      <c r="R54" s="15"/>
      <c r="S54" s="15"/>
      <c r="T54" s="15"/>
      <c r="U54" s="15"/>
    </row>
    <row r="55" spans="1:21" s="18" customFormat="1" ht="13.5" customHeight="1">
      <c r="A55" s="15" t="s">
        <v>58</v>
      </c>
      <c r="B55" s="16"/>
      <c r="C55" s="15">
        <v>95465</v>
      </c>
      <c r="D55" s="15"/>
      <c r="E55" s="15">
        <v>314809</v>
      </c>
      <c r="F55" s="15"/>
      <c r="G55" s="15">
        <v>247084</v>
      </c>
      <c r="H55" s="15"/>
      <c r="I55" s="15">
        <v>23055</v>
      </c>
      <c r="J55" s="15"/>
      <c r="K55" s="15">
        <f t="shared" si="0"/>
        <v>680413</v>
      </c>
      <c r="L55" s="15"/>
      <c r="M55" s="15">
        <v>388919</v>
      </c>
      <c r="N55" s="15"/>
      <c r="O55" s="15">
        <f>141265+1</f>
        <v>141266</v>
      </c>
      <c r="P55" s="15"/>
      <c r="Q55" s="15">
        <v>150228</v>
      </c>
      <c r="R55" s="15"/>
      <c r="S55" s="15"/>
      <c r="T55" s="15"/>
      <c r="U55" s="15"/>
    </row>
    <row r="56" spans="1:21" s="18" customFormat="1" ht="13.5" customHeight="1">
      <c r="A56" s="15" t="s">
        <v>59</v>
      </c>
      <c r="B56" s="16"/>
      <c r="C56" s="15">
        <v>0</v>
      </c>
      <c r="D56" s="15"/>
      <c r="E56" s="15">
        <v>677282</v>
      </c>
      <c r="F56" s="15"/>
      <c r="G56" s="15">
        <v>114134</v>
      </c>
      <c r="H56" s="15"/>
      <c r="I56" s="15">
        <v>0</v>
      </c>
      <c r="J56" s="15"/>
      <c r="K56" s="15">
        <f t="shared" si="0"/>
        <v>791416</v>
      </c>
      <c r="L56" s="15"/>
      <c r="M56" s="15">
        <v>491928</v>
      </c>
      <c r="N56" s="15"/>
      <c r="O56" s="15">
        <v>72188</v>
      </c>
      <c r="P56" s="15"/>
      <c r="Q56" s="15">
        <v>227300</v>
      </c>
      <c r="R56" s="15"/>
      <c r="S56" s="15"/>
      <c r="T56" s="15"/>
      <c r="U56" s="15"/>
    </row>
    <row r="57" spans="1:21" s="18" customFormat="1" ht="13.5" customHeight="1">
      <c r="A57" s="15" t="s">
        <v>60</v>
      </c>
      <c r="B57" s="16"/>
      <c r="C57" s="15">
        <v>0</v>
      </c>
      <c r="D57" s="15"/>
      <c r="E57" s="19">
        <v>269785</v>
      </c>
      <c r="F57" s="15"/>
      <c r="G57" s="15">
        <v>0</v>
      </c>
      <c r="H57" s="15"/>
      <c r="I57" s="15">
        <v>33122</v>
      </c>
      <c r="J57" s="15"/>
      <c r="K57" s="15">
        <f t="shared" si="0"/>
        <v>302907</v>
      </c>
      <c r="L57" s="15"/>
      <c r="M57" s="15">
        <v>124151</v>
      </c>
      <c r="N57" s="15"/>
      <c r="O57" s="15">
        <f>92278-1</f>
        <v>92277</v>
      </c>
      <c r="P57" s="15"/>
      <c r="Q57" s="15">
        <v>86479</v>
      </c>
      <c r="R57" s="15"/>
      <c r="S57" s="15"/>
      <c r="T57" s="15"/>
      <c r="U57" s="15"/>
    </row>
    <row r="58" spans="1:21" s="18" customFormat="1" ht="13.5" customHeight="1">
      <c r="A58" s="15" t="s">
        <v>61</v>
      </c>
      <c r="B58" s="16"/>
      <c r="C58" s="17">
        <v>4864</v>
      </c>
      <c r="D58" s="15"/>
      <c r="E58" s="17">
        <v>0</v>
      </c>
      <c r="F58" s="15"/>
      <c r="G58" s="17">
        <v>289126</v>
      </c>
      <c r="H58" s="15"/>
      <c r="I58" s="17">
        <v>0</v>
      </c>
      <c r="J58" s="15"/>
      <c r="K58" s="17">
        <f t="shared" si="0"/>
        <v>293990</v>
      </c>
      <c r="L58" s="15"/>
      <c r="M58" s="17">
        <v>190447</v>
      </c>
      <c r="N58" s="15"/>
      <c r="O58" s="17">
        <v>81768</v>
      </c>
      <c r="P58" s="15"/>
      <c r="Q58" s="17">
        <v>21775</v>
      </c>
      <c r="R58" s="15"/>
      <c r="S58" s="15"/>
      <c r="T58" s="15"/>
      <c r="U58" s="15"/>
    </row>
    <row r="59" spans="1:21" s="18" customFormat="1" ht="13.5" customHeight="1">
      <c r="A59" s="15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s="18" customFormat="1" ht="13.5" customHeight="1">
      <c r="A60" s="15" t="s">
        <v>26</v>
      </c>
      <c r="B60" s="16"/>
      <c r="C60" s="17">
        <f>SUM(C19:C58)</f>
        <v>147028</v>
      </c>
      <c r="D60" s="15"/>
      <c r="E60" s="17">
        <f>SUM(E19:E58)</f>
        <v>10908651</v>
      </c>
      <c r="F60" s="15"/>
      <c r="G60" s="17">
        <f>SUM(G19:G58)</f>
        <v>3677189</v>
      </c>
      <c r="H60" s="15"/>
      <c r="I60" s="17">
        <f>SUM(I19:I58)</f>
        <v>1338222</v>
      </c>
      <c r="J60" s="15"/>
      <c r="K60" s="17">
        <f t="shared" si="0"/>
        <v>16071090</v>
      </c>
      <c r="L60" s="15"/>
      <c r="M60" s="17">
        <f>SUM(M19:M58)</f>
        <v>7982909</v>
      </c>
      <c r="N60" s="15"/>
      <c r="O60" s="17">
        <f>SUM(O19:O58)</f>
        <v>4822531</v>
      </c>
      <c r="P60" s="15"/>
      <c r="Q60" s="17">
        <f>SUM(Q19:Q58)</f>
        <v>3265650</v>
      </c>
      <c r="R60" s="15"/>
      <c r="S60" s="15"/>
      <c r="T60" s="15"/>
      <c r="U60" s="15"/>
    </row>
    <row r="61" spans="1:21" s="18" customFormat="1" ht="13.5" customHeight="1">
      <c r="A61" s="15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s="18" customFormat="1" ht="13.5" customHeight="1">
      <c r="A62" s="15" t="s">
        <v>34</v>
      </c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s="18" customFormat="1" ht="13.5" customHeight="1">
      <c r="A63" s="15" t="s">
        <v>62</v>
      </c>
      <c r="B63" s="16"/>
      <c r="C63" s="15">
        <v>56987</v>
      </c>
      <c r="D63" s="15"/>
      <c r="E63" s="15">
        <v>229332</v>
      </c>
      <c r="F63" s="15"/>
      <c r="G63" s="15">
        <v>373838</v>
      </c>
      <c r="H63" s="15"/>
      <c r="I63" s="15">
        <v>0</v>
      </c>
      <c r="J63" s="15"/>
      <c r="K63" s="15">
        <f t="shared" si="0"/>
        <v>660157</v>
      </c>
      <c r="L63" s="15"/>
      <c r="M63" s="15">
        <v>571407</v>
      </c>
      <c r="N63" s="15"/>
      <c r="O63" s="19">
        <v>5800</v>
      </c>
      <c r="P63" s="15"/>
      <c r="Q63" s="15">
        <v>82950</v>
      </c>
      <c r="R63" s="15"/>
      <c r="S63" s="15"/>
      <c r="T63" s="15"/>
      <c r="U63" s="15"/>
    </row>
    <row r="64" spans="1:21" s="18" customFormat="1" ht="13.5" customHeight="1">
      <c r="A64" s="15" t="s">
        <v>63</v>
      </c>
      <c r="B64" s="16"/>
      <c r="C64" s="15">
        <v>37391</v>
      </c>
      <c r="D64" s="15"/>
      <c r="E64" s="15">
        <v>3393</v>
      </c>
      <c r="F64" s="15"/>
      <c r="G64" s="15">
        <v>34524</v>
      </c>
      <c r="H64" s="15"/>
      <c r="I64" s="15">
        <v>0</v>
      </c>
      <c r="J64" s="15"/>
      <c r="K64" s="15">
        <f t="shared" si="0"/>
        <v>75308</v>
      </c>
      <c r="L64" s="15"/>
      <c r="M64" s="15">
        <v>57896</v>
      </c>
      <c r="N64" s="15"/>
      <c r="O64" s="15">
        <f>5745-1</f>
        <v>5744</v>
      </c>
      <c r="P64" s="15"/>
      <c r="Q64" s="15">
        <v>11668</v>
      </c>
      <c r="R64" s="15"/>
      <c r="S64" s="15"/>
      <c r="T64" s="15"/>
      <c r="U64" s="15"/>
    </row>
    <row r="65" spans="1:21" s="18" customFormat="1" ht="13.5" customHeight="1">
      <c r="A65" s="15" t="s">
        <v>64</v>
      </c>
      <c r="B65" s="16" t="s">
        <v>14</v>
      </c>
      <c r="C65" s="15">
        <v>147138</v>
      </c>
      <c r="D65" s="15"/>
      <c r="E65" s="15">
        <v>79013</v>
      </c>
      <c r="F65" s="15"/>
      <c r="G65" s="15">
        <v>43184</v>
      </c>
      <c r="H65" s="15"/>
      <c r="I65" s="15">
        <v>0</v>
      </c>
      <c r="J65" s="15"/>
      <c r="K65" s="15">
        <f t="shared" si="0"/>
        <v>269335</v>
      </c>
      <c r="L65" s="15"/>
      <c r="M65" s="15">
        <v>161065</v>
      </c>
      <c r="N65" s="15"/>
      <c r="O65" s="15">
        <f>54108-1</f>
        <v>54107</v>
      </c>
      <c r="P65" s="15"/>
      <c r="Q65" s="15">
        <v>54163</v>
      </c>
      <c r="R65" s="15"/>
      <c r="S65" s="15"/>
      <c r="T65" s="15"/>
      <c r="U65" s="15"/>
    </row>
    <row r="66" spans="1:21" s="18" customFormat="1" ht="13.5" customHeight="1">
      <c r="A66" s="15" t="s">
        <v>65</v>
      </c>
      <c r="B66" s="16" t="s">
        <v>14</v>
      </c>
      <c r="C66" s="15">
        <v>0</v>
      </c>
      <c r="D66" s="15"/>
      <c r="E66" s="15">
        <v>26763</v>
      </c>
      <c r="F66" s="15"/>
      <c r="G66" s="15">
        <v>13503</v>
      </c>
      <c r="H66" s="15"/>
      <c r="I66" s="15">
        <v>0</v>
      </c>
      <c r="J66" s="15"/>
      <c r="K66" s="15">
        <f t="shared" si="0"/>
        <v>40266</v>
      </c>
      <c r="L66" s="15"/>
      <c r="M66" s="15">
        <v>33454</v>
      </c>
      <c r="N66" s="15"/>
      <c r="O66" s="19">
        <v>0</v>
      </c>
      <c r="P66" s="15"/>
      <c r="Q66" s="15">
        <v>6812</v>
      </c>
      <c r="R66" s="15"/>
      <c r="S66" s="15"/>
      <c r="T66" s="15"/>
      <c r="U66" s="15"/>
    </row>
    <row r="67" spans="1:21" s="18" customFormat="1" ht="13.5" customHeight="1">
      <c r="A67" s="15" t="s">
        <v>66</v>
      </c>
      <c r="B67" s="16"/>
      <c r="C67" s="15">
        <v>3779</v>
      </c>
      <c r="D67" s="15"/>
      <c r="E67" s="15">
        <v>1212214</v>
      </c>
      <c r="F67" s="15"/>
      <c r="G67" s="15">
        <v>671389</v>
      </c>
      <c r="H67" s="15"/>
      <c r="I67" s="15">
        <v>0</v>
      </c>
      <c r="J67" s="15"/>
      <c r="K67" s="15">
        <f t="shared" si="0"/>
        <v>1887382</v>
      </c>
      <c r="L67" s="15"/>
      <c r="M67" s="15">
        <v>1008707</v>
      </c>
      <c r="N67" s="15"/>
      <c r="O67" s="15">
        <v>364797</v>
      </c>
      <c r="P67" s="15"/>
      <c r="Q67" s="15">
        <v>513878</v>
      </c>
      <c r="R67" s="15"/>
      <c r="S67" s="15"/>
      <c r="T67" s="15"/>
      <c r="U67" s="15"/>
    </row>
    <row r="68" spans="1:21" s="18" customFormat="1" ht="13.5" customHeight="1">
      <c r="A68" s="15" t="s">
        <v>67</v>
      </c>
      <c r="B68" s="16"/>
      <c r="C68" s="15">
        <v>0</v>
      </c>
      <c r="D68" s="15"/>
      <c r="E68" s="15">
        <v>472368</v>
      </c>
      <c r="F68" s="15"/>
      <c r="G68" s="15">
        <v>85649</v>
      </c>
      <c r="H68" s="15"/>
      <c r="I68" s="15">
        <v>0</v>
      </c>
      <c r="J68" s="15"/>
      <c r="K68" s="15">
        <f t="shared" si="0"/>
        <v>558017</v>
      </c>
      <c r="L68" s="15"/>
      <c r="M68" s="15">
        <v>387389</v>
      </c>
      <c r="N68" s="15"/>
      <c r="O68" s="15">
        <v>36571</v>
      </c>
      <c r="P68" s="15"/>
      <c r="Q68" s="15">
        <v>134057</v>
      </c>
      <c r="R68" s="15"/>
      <c r="S68" s="15"/>
      <c r="T68" s="15"/>
      <c r="U68" s="15"/>
    </row>
    <row r="69" spans="1:21" s="18" customFormat="1" ht="13.5" customHeight="1">
      <c r="A69" s="15" t="s">
        <v>68</v>
      </c>
      <c r="B69" s="16"/>
      <c r="C69" s="15">
        <v>0</v>
      </c>
      <c r="D69" s="15"/>
      <c r="E69" s="15">
        <v>150645</v>
      </c>
      <c r="F69" s="15"/>
      <c r="G69" s="15">
        <v>9916</v>
      </c>
      <c r="H69" s="15"/>
      <c r="I69" s="15">
        <v>0</v>
      </c>
      <c r="J69" s="15"/>
      <c r="K69" s="15">
        <f t="shared" si="0"/>
        <v>160561</v>
      </c>
      <c r="L69" s="15"/>
      <c r="M69" s="15">
        <v>148085</v>
      </c>
      <c r="N69" s="15"/>
      <c r="O69" s="15">
        <f>7782+1</f>
        <v>7783</v>
      </c>
      <c r="P69" s="15"/>
      <c r="Q69" s="15">
        <v>4693</v>
      </c>
      <c r="R69" s="15"/>
      <c r="S69" s="15"/>
      <c r="T69" s="15"/>
      <c r="U69" s="15"/>
    </row>
    <row r="70" spans="1:21" s="18" customFormat="1" ht="13.5" customHeight="1">
      <c r="A70" s="15" t="s">
        <v>94</v>
      </c>
      <c r="B70" s="16"/>
      <c r="C70" s="15">
        <v>0</v>
      </c>
      <c r="D70" s="15"/>
      <c r="E70" s="15">
        <v>88886</v>
      </c>
      <c r="F70" s="15"/>
      <c r="G70" s="15">
        <v>20114</v>
      </c>
      <c r="H70" s="15"/>
      <c r="I70" s="15">
        <v>0</v>
      </c>
      <c r="J70" s="15"/>
      <c r="K70" s="15">
        <f t="shared" si="0"/>
        <v>109000</v>
      </c>
      <c r="L70" s="15"/>
      <c r="M70" s="15">
        <v>69715</v>
      </c>
      <c r="N70" s="15"/>
      <c r="O70" s="15">
        <f>6821+1</f>
        <v>6822</v>
      </c>
      <c r="P70" s="15"/>
      <c r="Q70" s="15">
        <v>32463</v>
      </c>
      <c r="R70" s="15"/>
      <c r="S70" s="15"/>
      <c r="T70" s="15"/>
      <c r="U70" s="15"/>
    </row>
    <row r="71" spans="1:21" s="18" customFormat="1" ht="13.5" customHeight="1">
      <c r="A71" s="15" t="s">
        <v>69</v>
      </c>
      <c r="B71" s="16"/>
      <c r="C71" s="15">
        <v>0</v>
      </c>
      <c r="D71" s="15"/>
      <c r="E71" s="15">
        <v>0</v>
      </c>
      <c r="F71" s="15"/>
      <c r="G71" s="15">
        <v>34222</v>
      </c>
      <c r="H71" s="15"/>
      <c r="I71" s="15">
        <v>0</v>
      </c>
      <c r="J71" s="15"/>
      <c r="K71" s="15">
        <f t="shared" si="0"/>
        <v>34222</v>
      </c>
      <c r="L71" s="15"/>
      <c r="M71" s="15">
        <v>19808</v>
      </c>
      <c r="N71" s="15"/>
      <c r="O71" s="15">
        <v>1059</v>
      </c>
      <c r="P71" s="15"/>
      <c r="Q71" s="15">
        <v>13355</v>
      </c>
      <c r="R71" s="15"/>
      <c r="S71" s="15"/>
      <c r="T71" s="15"/>
      <c r="U71" s="15"/>
    </row>
    <row r="72" spans="1:21" s="18" customFormat="1" ht="13.5" customHeight="1">
      <c r="A72" s="15" t="s">
        <v>123</v>
      </c>
      <c r="B72" s="16"/>
      <c r="C72" s="15">
        <v>0</v>
      </c>
      <c r="D72" s="15"/>
      <c r="E72" s="15">
        <v>0</v>
      </c>
      <c r="F72" s="15"/>
      <c r="G72" s="15">
        <v>0</v>
      </c>
      <c r="H72" s="15"/>
      <c r="I72" s="15">
        <v>8</v>
      </c>
      <c r="J72" s="15"/>
      <c r="K72" s="15">
        <f t="shared" si="0"/>
        <v>8</v>
      </c>
      <c r="L72" s="15"/>
      <c r="M72" s="15">
        <v>0</v>
      </c>
      <c r="N72" s="15"/>
      <c r="O72" s="15">
        <v>8</v>
      </c>
      <c r="P72" s="15"/>
      <c r="Q72" s="15">
        <v>0</v>
      </c>
      <c r="R72" s="15"/>
      <c r="S72" s="15"/>
      <c r="T72" s="15"/>
      <c r="U72" s="15"/>
    </row>
    <row r="73" spans="1:21" s="18" customFormat="1" ht="13.5" customHeight="1">
      <c r="A73" s="15" t="s">
        <v>70</v>
      </c>
      <c r="B73" s="16"/>
      <c r="C73" s="15">
        <v>0</v>
      </c>
      <c r="D73" s="15"/>
      <c r="E73" s="15">
        <v>2122497</v>
      </c>
      <c r="F73" s="15"/>
      <c r="G73" s="15">
        <v>300997</v>
      </c>
      <c r="H73" s="15"/>
      <c r="I73" s="15">
        <v>39468</v>
      </c>
      <c r="J73" s="15"/>
      <c r="K73" s="15">
        <f t="shared" si="0"/>
        <v>2462962</v>
      </c>
      <c r="L73" s="15"/>
      <c r="M73" s="15">
        <v>1531316</v>
      </c>
      <c r="N73" s="15"/>
      <c r="O73" s="15">
        <f>168532-2</f>
        <v>168530</v>
      </c>
      <c r="P73" s="15"/>
      <c r="Q73" s="15">
        <v>763116</v>
      </c>
      <c r="R73" s="15"/>
      <c r="S73" s="15"/>
      <c r="T73" s="15"/>
      <c r="U73" s="15"/>
    </row>
    <row r="74" spans="1:21" s="18" customFormat="1" ht="13.5" customHeight="1">
      <c r="A74" s="15" t="s">
        <v>71</v>
      </c>
      <c r="B74" s="16"/>
      <c r="C74" s="15">
        <v>116203</v>
      </c>
      <c r="D74" s="15"/>
      <c r="E74" s="15">
        <v>1035399</v>
      </c>
      <c r="F74" s="15"/>
      <c r="G74" s="15">
        <v>939693</v>
      </c>
      <c r="H74" s="15"/>
      <c r="I74" s="15">
        <v>14240</v>
      </c>
      <c r="J74" s="15"/>
      <c r="K74" s="15">
        <f t="shared" si="0"/>
        <v>2105535</v>
      </c>
      <c r="L74" s="15"/>
      <c r="M74" s="15">
        <v>1035755</v>
      </c>
      <c r="N74" s="15"/>
      <c r="O74" s="15">
        <f>438159+1</f>
        <v>438160</v>
      </c>
      <c r="P74" s="15"/>
      <c r="Q74" s="15">
        <v>631620</v>
      </c>
      <c r="R74" s="15"/>
      <c r="S74" s="15"/>
      <c r="T74" s="15"/>
      <c r="U74" s="15"/>
    </row>
    <row r="75" spans="1:21" s="18" customFormat="1" ht="13.5" customHeight="1">
      <c r="A75" s="15" t="s">
        <v>135</v>
      </c>
      <c r="B75" s="16"/>
      <c r="C75" s="15">
        <v>0</v>
      </c>
      <c r="D75" s="15"/>
      <c r="E75" s="15">
        <v>0</v>
      </c>
      <c r="F75" s="15"/>
      <c r="G75" s="15">
        <v>54435</v>
      </c>
      <c r="H75" s="15"/>
      <c r="I75" s="15">
        <v>214958</v>
      </c>
      <c r="J75" s="15"/>
      <c r="K75" s="15">
        <f t="shared" si="0"/>
        <v>269393</v>
      </c>
      <c r="L75" s="15"/>
      <c r="M75" s="15">
        <v>258508</v>
      </c>
      <c r="N75" s="15"/>
      <c r="O75" s="15">
        <v>10885</v>
      </c>
      <c r="P75" s="15"/>
      <c r="Q75" s="15">
        <v>0</v>
      </c>
      <c r="R75" s="15"/>
      <c r="S75" s="15"/>
      <c r="T75" s="15"/>
      <c r="U75" s="15"/>
    </row>
    <row r="76" spans="1:21" s="18" customFormat="1" ht="13.5" customHeight="1">
      <c r="A76" s="15" t="s">
        <v>116</v>
      </c>
      <c r="B76" s="16"/>
      <c r="C76" s="15">
        <v>0</v>
      </c>
      <c r="D76" s="15"/>
      <c r="E76" s="15">
        <v>458956</v>
      </c>
      <c r="F76" s="15"/>
      <c r="G76" s="15">
        <v>11312</v>
      </c>
      <c r="H76" s="15"/>
      <c r="I76" s="15">
        <v>0</v>
      </c>
      <c r="J76" s="15"/>
      <c r="K76" s="15">
        <f t="shared" si="0"/>
        <v>470268</v>
      </c>
      <c r="L76" s="15"/>
      <c r="M76" s="15">
        <v>232744</v>
      </c>
      <c r="N76" s="15"/>
      <c r="O76" s="15">
        <f>100508+1</f>
        <v>100509</v>
      </c>
      <c r="P76" s="15"/>
      <c r="Q76" s="15">
        <v>137015</v>
      </c>
      <c r="R76" s="15"/>
      <c r="S76" s="15"/>
      <c r="T76" s="15"/>
      <c r="U76" s="15"/>
    </row>
    <row r="77" spans="1:21" s="18" customFormat="1" ht="13.5" customHeight="1">
      <c r="A77" s="15" t="s">
        <v>72</v>
      </c>
      <c r="B77" s="16"/>
      <c r="C77" s="15">
        <v>0</v>
      </c>
      <c r="D77" s="15"/>
      <c r="E77" s="15">
        <v>182483</v>
      </c>
      <c r="F77" s="15"/>
      <c r="G77" s="15">
        <v>901708</v>
      </c>
      <c r="H77" s="15"/>
      <c r="I77" s="15">
        <v>0</v>
      </c>
      <c r="J77" s="15"/>
      <c r="K77" s="15">
        <f t="shared" si="0"/>
        <v>1084191</v>
      </c>
      <c r="L77" s="15"/>
      <c r="M77" s="15">
        <v>662440</v>
      </c>
      <c r="N77" s="15"/>
      <c r="O77" s="15">
        <v>130749</v>
      </c>
      <c r="P77" s="15"/>
      <c r="Q77" s="15">
        <v>291002</v>
      </c>
      <c r="R77" s="15"/>
      <c r="S77" s="15"/>
      <c r="T77" s="15"/>
      <c r="U77" s="15"/>
    </row>
    <row r="78" spans="1:21" s="18" customFormat="1" ht="13.5" customHeight="1">
      <c r="A78" s="15" t="s">
        <v>73</v>
      </c>
      <c r="B78" s="16"/>
      <c r="C78" s="15">
        <v>1301</v>
      </c>
      <c r="D78" s="15"/>
      <c r="E78" s="15">
        <v>384936</v>
      </c>
      <c r="F78" s="15"/>
      <c r="G78" s="15">
        <v>89209</v>
      </c>
      <c r="H78" s="15"/>
      <c r="I78" s="15">
        <v>0</v>
      </c>
      <c r="J78" s="15"/>
      <c r="K78" s="15">
        <f t="shared" si="0"/>
        <v>475446</v>
      </c>
      <c r="L78" s="15"/>
      <c r="M78" s="15">
        <v>229744</v>
      </c>
      <c r="N78" s="15"/>
      <c r="O78" s="15">
        <f>107285-2</f>
        <v>107283</v>
      </c>
      <c r="P78" s="15"/>
      <c r="Q78" s="15">
        <v>138419</v>
      </c>
      <c r="R78" s="15"/>
      <c r="S78" s="15"/>
      <c r="T78" s="15"/>
      <c r="U78" s="15"/>
    </row>
    <row r="79" spans="1:21" s="18" customFormat="1" ht="13.5" customHeight="1">
      <c r="A79" s="15" t="s">
        <v>74</v>
      </c>
      <c r="B79" s="16"/>
      <c r="C79" s="15">
        <v>5020</v>
      </c>
      <c r="D79" s="15"/>
      <c r="E79" s="15">
        <v>49524</v>
      </c>
      <c r="F79" s="15"/>
      <c r="G79" s="15">
        <v>240268</v>
      </c>
      <c r="H79" s="15"/>
      <c r="I79" s="15">
        <v>0</v>
      </c>
      <c r="J79" s="15"/>
      <c r="K79" s="15">
        <f t="shared" si="0"/>
        <v>294812</v>
      </c>
      <c r="L79" s="15"/>
      <c r="M79" s="15">
        <v>186333</v>
      </c>
      <c r="N79" s="15"/>
      <c r="O79" s="15">
        <v>34356</v>
      </c>
      <c r="P79" s="15"/>
      <c r="Q79" s="15">
        <v>74123</v>
      </c>
      <c r="R79" s="15"/>
      <c r="S79" s="15"/>
      <c r="T79" s="15"/>
      <c r="U79" s="15"/>
    </row>
    <row r="80" spans="1:21" s="18" customFormat="1" ht="13.5" customHeight="1">
      <c r="A80" s="15" t="s">
        <v>75</v>
      </c>
      <c r="B80" s="16" t="s">
        <v>14</v>
      </c>
      <c r="C80" s="15">
        <v>0</v>
      </c>
      <c r="D80" s="15"/>
      <c r="E80" s="15">
        <v>175532</v>
      </c>
      <c r="F80" s="15"/>
      <c r="G80" s="15">
        <v>133535</v>
      </c>
      <c r="H80" s="15"/>
      <c r="I80" s="15">
        <v>0</v>
      </c>
      <c r="J80" s="15"/>
      <c r="K80" s="15">
        <f t="shared" si="0"/>
        <v>309067</v>
      </c>
      <c r="L80" s="15"/>
      <c r="M80" s="15">
        <v>197097</v>
      </c>
      <c r="N80" s="15"/>
      <c r="O80" s="15">
        <f>41118-1</f>
        <v>41117</v>
      </c>
      <c r="P80" s="15"/>
      <c r="Q80" s="15">
        <v>70853</v>
      </c>
      <c r="R80" s="15"/>
      <c r="S80" s="15"/>
      <c r="T80" s="15"/>
      <c r="U80" s="15"/>
    </row>
    <row r="81" spans="1:21" s="18" customFormat="1" ht="13.5" customHeight="1">
      <c r="A81" s="15" t="s">
        <v>104</v>
      </c>
      <c r="B81" s="16"/>
      <c r="C81" s="15">
        <v>21751</v>
      </c>
      <c r="D81" s="15"/>
      <c r="E81" s="15">
        <v>98279</v>
      </c>
      <c r="F81" s="15"/>
      <c r="G81" s="15">
        <v>331658</v>
      </c>
      <c r="H81" s="15"/>
      <c r="I81" s="15">
        <v>0</v>
      </c>
      <c r="J81" s="15"/>
      <c r="K81" s="15">
        <f t="shared" si="0"/>
        <v>451688</v>
      </c>
      <c r="L81" s="15"/>
      <c r="M81" s="15">
        <v>155323</v>
      </c>
      <c r="N81" s="15"/>
      <c r="O81" s="15">
        <v>82644</v>
      </c>
      <c r="P81" s="15"/>
      <c r="Q81" s="15">
        <v>213721</v>
      </c>
      <c r="R81" s="15"/>
      <c r="S81" s="15"/>
      <c r="T81" s="15"/>
      <c r="U81" s="15"/>
    </row>
    <row r="82" spans="1:21" s="18" customFormat="1" ht="13.5" customHeight="1">
      <c r="A82" s="15" t="s">
        <v>76</v>
      </c>
      <c r="B82" s="16"/>
      <c r="C82" s="15">
        <v>56051</v>
      </c>
      <c r="D82" s="15"/>
      <c r="E82" s="15">
        <v>724301</v>
      </c>
      <c r="F82" s="15"/>
      <c r="G82" s="15">
        <v>90936</v>
      </c>
      <c r="H82" s="15"/>
      <c r="I82" s="15">
        <v>0</v>
      </c>
      <c r="J82" s="15"/>
      <c r="K82" s="15">
        <f t="shared" si="0"/>
        <v>871288</v>
      </c>
      <c r="L82" s="15"/>
      <c r="M82" s="15">
        <v>322680</v>
      </c>
      <c r="N82" s="15"/>
      <c r="O82" s="15">
        <v>399844</v>
      </c>
      <c r="P82" s="15"/>
      <c r="Q82" s="15">
        <v>148764</v>
      </c>
      <c r="R82" s="15"/>
      <c r="S82" s="15"/>
      <c r="T82" s="15"/>
      <c r="U82" s="15"/>
    </row>
    <row r="83" spans="1:21" s="18" customFormat="1" ht="13.5" customHeight="1">
      <c r="A83" s="15" t="s">
        <v>77</v>
      </c>
      <c r="B83" s="16"/>
      <c r="C83" s="15">
        <v>829</v>
      </c>
      <c r="D83" s="15"/>
      <c r="E83" s="15">
        <v>1940517</v>
      </c>
      <c r="F83" s="15"/>
      <c r="G83" s="15">
        <v>2831635</v>
      </c>
      <c r="H83" s="15"/>
      <c r="I83" s="15">
        <v>0</v>
      </c>
      <c r="J83" s="15"/>
      <c r="K83" s="15">
        <f t="shared" si="0"/>
        <v>4772981</v>
      </c>
      <c r="L83" s="15"/>
      <c r="M83" s="15">
        <v>2060342</v>
      </c>
      <c r="N83" s="15"/>
      <c r="O83" s="15">
        <v>1484940</v>
      </c>
      <c r="P83" s="15"/>
      <c r="Q83" s="15">
        <v>1227699</v>
      </c>
      <c r="R83" s="15"/>
      <c r="S83" s="15"/>
      <c r="T83" s="15"/>
      <c r="U83" s="15"/>
    </row>
    <row r="84" spans="1:21" s="18" customFormat="1" ht="13.5" customHeight="1">
      <c r="A84" s="15" t="s">
        <v>95</v>
      </c>
      <c r="B84" s="16"/>
      <c r="C84" s="15">
        <v>517407</v>
      </c>
      <c r="D84" s="15"/>
      <c r="E84" s="15">
        <v>356970</v>
      </c>
      <c r="F84" s="15"/>
      <c r="G84" s="15">
        <v>700383</v>
      </c>
      <c r="H84" s="15"/>
      <c r="I84" s="15">
        <v>25818</v>
      </c>
      <c r="J84" s="15"/>
      <c r="K84" s="15">
        <f t="shared" si="0"/>
        <v>1600578</v>
      </c>
      <c r="L84" s="15"/>
      <c r="M84" s="15">
        <v>1054001</v>
      </c>
      <c r="N84" s="15"/>
      <c r="O84" s="15">
        <f>101106+1</f>
        <v>101107</v>
      </c>
      <c r="P84" s="15"/>
      <c r="Q84" s="15">
        <v>445470</v>
      </c>
      <c r="R84" s="15"/>
      <c r="S84" s="15"/>
      <c r="T84" s="15"/>
      <c r="U84" s="15"/>
    </row>
    <row r="85" spans="1:21" s="18" customFormat="1" ht="13.5" customHeight="1">
      <c r="A85" s="15" t="s">
        <v>105</v>
      </c>
      <c r="B85" s="16"/>
      <c r="C85" s="15">
        <v>0</v>
      </c>
      <c r="D85" s="15"/>
      <c r="E85" s="15">
        <v>69182</v>
      </c>
      <c r="F85" s="15"/>
      <c r="G85" s="15">
        <v>-15463</v>
      </c>
      <c r="H85" s="15"/>
      <c r="I85" s="15">
        <v>0</v>
      </c>
      <c r="J85" s="15"/>
      <c r="K85" s="15">
        <f t="shared" si="0"/>
        <v>53719</v>
      </c>
      <c r="L85" s="15"/>
      <c r="M85" s="15">
        <v>0</v>
      </c>
      <c r="N85" s="15"/>
      <c r="O85" s="15">
        <v>21750</v>
      </c>
      <c r="P85" s="15"/>
      <c r="Q85" s="15">
        <v>31969</v>
      </c>
      <c r="R85" s="15"/>
      <c r="S85" s="15"/>
      <c r="T85" s="15"/>
      <c r="U85" s="15"/>
    </row>
    <row r="86" spans="1:21" s="18" customFormat="1" ht="13.5" customHeight="1">
      <c r="A86" s="15" t="s">
        <v>33</v>
      </c>
      <c r="B86" s="16"/>
      <c r="C86" s="17">
        <f>SUM(C63:C85)</f>
        <v>963857</v>
      </c>
      <c r="D86" s="15"/>
      <c r="E86" s="17">
        <f>SUM(E63:E85)</f>
        <v>9861190</v>
      </c>
      <c r="F86" s="15"/>
      <c r="G86" s="17">
        <f>SUM(G63:G85)</f>
        <v>7896645</v>
      </c>
      <c r="H86" s="15"/>
      <c r="I86" s="17">
        <f>SUM(I63:I85)</f>
        <v>294492</v>
      </c>
      <c r="J86" s="15"/>
      <c r="K86" s="17">
        <f t="shared" si="0"/>
        <v>19016184</v>
      </c>
      <c r="L86" s="15"/>
      <c r="M86" s="17">
        <f>SUM(M63:M85)</f>
        <v>10383809</v>
      </c>
      <c r="N86" s="15"/>
      <c r="O86" s="17">
        <f>SUM(O63:O85)</f>
        <v>3604565</v>
      </c>
      <c r="P86" s="15"/>
      <c r="Q86" s="17">
        <f>SUM(Q63:Q85)</f>
        <v>5027810</v>
      </c>
      <c r="R86" s="15"/>
      <c r="S86" s="15"/>
      <c r="T86" s="15"/>
      <c r="U86" s="15"/>
    </row>
    <row r="87" spans="1:21" s="18" customFormat="1" ht="13.5" customHeight="1">
      <c r="A87" s="15"/>
      <c r="B87" s="16"/>
      <c r="C87" s="19"/>
      <c r="D87" s="15"/>
      <c r="E87" s="19"/>
      <c r="F87" s="15"/>
      <c r="G87" s="19"/>
      <c r="H87" s="15"/>
      <c r="I87" s="19"/>
      <c r="J87" s="15"/>
      <c r="K87" s="19"/>
      <c r="L87" s="15"/>
      <c r="M87" s="19"/>
      <c r="N87" s="15"/>
      <c r="O87" s="19"/>
      <c r="P87" s="15"/>
      <c r="Q87" s="19"/>
      <c r="R87" s="15"/>
      <c r="S87" s="15"/>
      <c r="T87" s="15"/>
      <c r="U87" s="15"/>
    </row>
    <row r="88" spans="1:21" s="18" customFormat="1" ht="13.5" customHeight="1">
      <c r="A88" s="15" t="s">
        <v>106</v>
      </c>
      <c r="B88" s="16"/>
      <c r="C88" s="19"/>
      <c r="D88" s="15"/>
      <c r="E88" s="19"/>
      <c r="F88" s="15"/>
      <c r="G88" s="19"/>
      <c r="H88" s="15"/>
      <c r="I88" s="19"/>
      <c r="J88" s="15"/>
      <c r="K88" s="19"/>
      <c r="L88" s="15"/>
      <c r="M88" s="19"/>
      <c r="N88" s="15"/>
      <c r="O88" s="19"/>
      <c r="P88" s="15"/>
      <c r="Q88" s="19"/>
      <c r="R88" s="15"/>
      <c r="S88" s="15"/>
      <c r="T88" s="15"/>
      <c r="U88" s="15"/>
    </row>
    <row r="89" spans="1:21" s="18" customFormat="1" ht="13.5" customHeight="1">
      <c r="A89" s="15" t="s">
        <v>127</v>
      </c>
      <c r="B89" s="16"/>
      <c r="C89" s="19">
        <v>54886</v>
      </c>
      <c r="D89" s="15"/>
      <c r="E89" s="19">
        <v>232587</v>
      </c>
      <c r="F89" s="15"/>
      <c r="G89" s="19">
        <v>171017</v>
      </c>
      <c r="H89" s="15"/>
      <c r="I89" s="19">
        <v>0</v>
      </c>
      <c r="J89" s="15"/>
      <c r="K89" s="19">
        <f t="shared" si="0"/>
        <v>458490</v>
      </c>
      <c r="L89" s="15"/>
      <c r="M89" s="19">
        <v>334352</v>
      </c>
      <c r="N89" s="15"/>
      <c r="O89" s="19">
        <f>65323-1</f>
        <v>65322</v>
      </c>
      <c r="P89" s="15"/>
      <c r="Q89" s="19">
        <v>58816</v>
      </c>
      <c r="R89" s="15"/>
      <c r="S89" s="15"/>
      <c r="T89" s="15"/>
      <c r="U89" s="15"/>
    </row>
    <row r="90" spans="1:21" s="18" customFormat="1" ht="13.5" customHeight="1">
      <c r="A90" s="15" t="s">
        <v>64</v>
      </c>
      <c r="B90" s="16"/>
      <c r="C90" s="19">
        <v>0</v>
      </c>
      <c r="D90" s="15"/>
      <c r="E90" s="19">
        <v>96724</v>
      </c>
      <c r="F90" s="15"/>
      <c r="G90" s="19">
        <v>48846</v>
      </c>
      <c r="H90" s="15"/>
      <c r="I90" s="19">
        <v>109377</v>
      </c>
      <c r="J90" s="15"/>
      <c r="K90" s="19">
        <f t="shared" si="0"/>
        <v>254947</v>
      </c>
      <c r="L90" s="15"/>
      <c r="M90" s="19">
        <v>217290</v>
      </c>
      <c r="N90" s="15"/>
      <c r="O90" s="19">
        <f>11532-1</f>
        <v>11531</v>
      </c>
      <c r="P90" s="15"/>
      <c r="Q90" s="19">
        <v>26126</v>
      </c>
      <c r="R90" s="15"/>
      <c r="S90" s="15"/>
      <c r="T90" s="15"/>
      <c r="U90" s="15"/>
    </row>
    <row r="91" spans="1:21" s="18" customFormat="1" ht="13.5" customHeight="1">
      <c r="A91" s="15" t="s">
        <v>128</v>
      </c>
      <c r="B91" s="16"/>
      <c r="C91" s="19">
        <v>0</v>
      </c>
      <c r="D91" s="15"/>
      <c r="E91" s="19">
        <v>0</v>
      </c>
      <c r="F91" s="15"/>
      <c r="G91" s="19">
        <v>15805</v>
      </c>
      <c r="H91" s="15"/>
      <c r="I91" s="19">
        <v>14122</v>
      </c>
      <c r="J91" s="15"/>
      <c r="K91" s="19">
        <f t="shared" si="0"/>
        <v>29927</v>
      </c>
      <c r="L91" s="15"/>
      <c r="M91" s="19">
        <v>21622</v>
      </c>
      <c r="N91" s="15"/>
      <c r="O91" s="19">
        <v>8108</v>
      </c>
      <c r="P91" s="15"/>
      <c r="Q91" s="19">
        <v>197</v>
      </c>
      <c r="R91" s="15"/>
      <c r="S91" s="15"/>
      <c r="T91" s="15"/>
      <c r="U91" s="15"/>
    </row>
    <row r="92" spans="1:21" s="18" customFormat="1" ht="13.5" customHeight="1">
      <c r="A92" s="15" t="s">
        <v>136</v>
      </c>
      <c r="B92" s="16"/>
      <c r="C92" s="19">
        <v>0</v>
      </c>
      <c r="D92" s="15"/>
      <c r="E92" s="19">
        <v>0</v>
      </c>
      <c r="F92" s="15"/>
      <c r="G92" s="19">
        <v>1931</v>
      </c>
      <c r="H92" s="15"/>
      <c r="I92" s="19">
        <v>160800</v>
      </c>
      <c r="J92" s="15"/>
      <c r="K92" s="19">
        <f t="shared" si="0"/>
        <v>162731</v>
      </c>
      <c r="L92" s="15"/>
      <c r="M92" s="19">
        <v>160800</v>
      </c>
      <c r="N92" s="15"/>
      <c r="O92" s="19">
        <v>1931</v>
      </c>
      <c r="P92" s="15"/>
      <c r="Q92" s="19">
        <v>0</v>
      </c>
      <c r="R92" s="15"/>
      <c r="S92" s="15"/>
      <c r="T92" s="15"/>
      <c r="U92" s="15"/>
    </row>
    <row r="93" spans="1:21" s="18" customFormat="1" ht="13.5" customHeight="1">
      <c r="A93" s="15" t="s">
        <v>129</v>
      </c>
      <c r="B93" s="16"/>
      <c r="C93" s="19">
        <v>0</v>
      </c>
      <c r="D93" s="15"/>
      <c r="E93" s="19">
        <v>0</v>
      </c>
      <c r="F93" s="15"/>
      <c r="G93" s="19">
        <v>20702</v>
      </c>
      <c r="H93" s="15"/>
      <c r="I93" s="19">
        <v>0</v>
      </c>
      <c r="J93" s="15"/>
      <c r="K93" s="19">
        <f t="shared" si="0"/>
        <v>20702</v>
      </c>
      <c r="L93" s="15"/>
      <c r="M93" s="19">
        <v>12552</v>
      </c>
      <c r="N93" s="15"/>
      <c r="O93" s="19">
        <v>2854</v>
      </c>
      <c r="P93" s="15"/>
      <c r="Q93" s="19">
        <v>5296</v>
      </c>
      <c r="R93" s="15"/>
      <c r="S93" s="15"/>
      <c r="T93" s="15"/>
      <c r="U93" s="15"/>
    </row>
    <row r="94" spans="1:21" s="18" customFormat="1" ht="13.5" customHeight="1">
      <c r="A94" s="15" t="s">
        <v>126</v>
      </c>
      <c r="B94" s="16"/>
      <c r="C94" s="19">
        <v>0</v>
      </c>
      <c r="D94" s="15"/>
      <c r="E94" s="19">
        <v>44022</v>
      </c>
      <c r="F94" s="15"/>
      <c r="G94" s="19">
        <v>0</v>
      </c>
      <c r="H94" s="15"/>
      <c r="I94" s="19">
        <v>26281</v>
      </c>
      <c r="J94" s="15"/>
      <c r="K94" s="19">
        <f t="shared" si="0"/>
        <v>70303</v>
      </c>
      <c r="L94" s="15"/>
      <c r="M94" s="19">
        <v>61031</v>
      </c>
      <c r="N94" s="15"/>
      <c r="O94" s="19">
        <f>844-1</f>
        <v>843</v>
      </c>
      <c r="P94" s="15"/>
      <c r="Q94" s="19">
        <v>8429</v>
      </c>
      <c r="R94" s="15"/>
      <c r="S94" s="15"/>
      <c r="T94" s="15"/>
      <c r="U94" s="15"/>
    </row>
    <row r="95" spans="1:21" s="18" customFormat="1" ht="13.5" customHeight="1">
      <c r="A95" s="15" t="s">
        <v>124</v>
      </c>
      <c r="B95" s="16"/>
      <c r="C95" s="20">
        <v>0</v>
      </c>
      <c r="D95" s="15"/>
      <c r="E95" s="20">
        <v>27122</v>
      </c>
      <c r="F95" s="15"/>
      <c r="G95" s="20">
        <v>0</v>
      </c>
      <c r="H95" s="15"/>
      <c r="I95" s="20">
        <v>87681</v>
      </c>
      <c r="J95" s="15"/>
      <c r="K95" s="20">
        <f t="shared" si="0"/>
        <v>114803</v>
      </c>
      <c r="L95" s="15"/>
      <c r="M95" s="20">
        <v>106004</v>
      </c>
      <c r="N95" s="15"/>
      <c r="O95" s="20">
        <f>6332+1</f>
        <v>6333</v>
      </c>
      <c r="P95" s="15"/>
      <c r="Q95" s="20">
        <v>2466</v>
      </c>
      <c r="R95" s="15"/>
      <c r="S95" s="15"/>
      <c r="T95" s="15"/>
      <c r="U95" s="15"/>
    </row>
    <row r="96" spans="1:21" s="18" customFormat="1" ht="13.5" customHeight="1">
      <c r="A96" s="15"/>
      <c r="B96" s="16"/>
      <c r="C96" s="19"/>
      <c r="D96" s="15"/>
      <c r="E96" s="19"/>
      <c r="F96" s="15"/>
      <c r="G96" s="19"/>
      <c r="H96" s="15"/>
      <c r="I96" s="19"/>
      <c r="J96" s="15"/>
      <c r="K96" s="19"/>
      <c r="L96" s="15"/>
      <c r="M96" s="19"/>
      <c r="N96" s="15"/>
      <c r="O96" s="19"/>
      <c r="P96" s="15"/>
      <c r="Q96" s="19"/>
      <c r="R96" s="15"/>
      <c r="S96" s="15"/>
      <c r="T96" s="15"/>
      <c r="U96" s="15"/>
    </row>
    <row r="97" spans="1:21" s="18" customFormat="1" ht="13.5" customHeight="1">
      <c r="A97" s="15" t="s">
        <v>108</v>
      </c>
      <c r="B97" s="16"/>
      <c r="C97" s="20">
        <f>SUM(C89:C95)</f>
        <v>54886</v>
      </c>
      <c r="D97" s="15"/>
      <c r="E97" s="20">
        <f>SUM(E89:E95)</f>
        <v>400455</v>
      </c>
      <c r="F97" s="15"/>
      <c r="G97" s="20">
        <f>SUM(G89:G95)</f>
        <v>258301</v>
      </c>
      <c r="H97" s="15"/>
      <c r="I97" s="20">
        <f>SUM(I89:I95)</f>
        <v>398261</v>
      </c>
      <c r="J97" s="15"/>
      <c r="K97" s="20">
        <f>SUM(K89:K95)</f>
        <v>1111903</v>
      </c>
      <c r="L97" s="15"/>
      <c r="M97" s="20">
        <f>SUM(M89:M95)</f>
        <v>913651</v>
      </c>
      <c r="N97" s="15"/>
      <c r="O97" s="20">
        <f>SUM(O89:O95)</f>
        <v>96922</v>
      </c>
      <c r="P97" s="15"/>
      <c r="Q97" s="20">
        <f>SUM(Q89:Q95)</f>
        <v>101330</v>
      </c>
      <c r="R97" s="15"/>
      <c r="S97" s="15"/>
      <c r="T97" s="15"/>
      <c r="U97" s="15"/>
    </row>
    <row r="98" spans="1:21" s="18" customFormat="1" ht="13.5" customHeight="1">
      <c r="A98" s="15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s="18" customFormat="1" ht="13.5" customHeight="1">
      <c r="A99" s="15" t="s">
        <v>27</v>
      </c>
      <c r="B99" s="16" t="s">
        <v>14</v>
      </c>
      <c r="C99" s="17">
        <f>SUM(C60+C86+C97)</f>
        <v>1165771</v>
      </c>
      <c r="D99" s="15"/>
      <c r="E99" s="17">
        <f>SUM(E60+E86+E97)</f>
        <v>21170296</v>
      </c>
      <c r="F99" s="15"/>
      <c r="G99" s="17">
        <f>SUM(G60+G86+G97)</f>
        <v>11832135</v>
      </c>
      <c r="H99" s="15"/>
      <c r="I99" s="17">
        <f>SUM(I60+I86+I97)</f>
        <v>2030975</v>
      </c>
      <c r="J99" s="15"/>
      <c r="K99" s="17">
        <f>SUM(K60+K86+K97)</f>
        <v>36199177</v>
      </c>
      <c r="L99" s="15"/>
      <c r="M99" s="17">
        <f>SUM(M60+M86+M97)</f>
        <v>19280369</v>
      </c>
      <c r="N99" s="15"/>
      <c r="O99" s="17">
        <f>SUM(O60+O86+O97)</f>
        <v>8524018</v>
      </c>
      <c r="P99" s="15"/>
      <c r="Q99" s="17">
        <f>SUM(Q60+Q86+Q97)</f>
        <v>8394790</v>
      </c>
      <c r="R99" s="15"/>
      <c r="S99" s="15"/>
      <c r="T99" s="15"/>
      <c r="U99" s="15"/>
    </row>
    <row r="100" spans="1:21" s="18" customFormat="1" ht="13.5" customHeight="1">
      <c r="A100" s="15"/>
      <c r="B100" s="16"/>
      <c r="C100" s="21"/>
      <c r="D100" s="21"/>
      <c r="E100" s="21"/>
      <c r="F100" s="21"/>
      <c r="G100" s="21"/>
      <c r="H100" s="21"/>
      <c r="I100" s="21"/>
      <c r="J100" s="21"/>
      <c r="K100" s="15"/>
      <c r="L100" s="21"/>
      <c r="M100" s="21"/>
      <c r="N100" s="21"/>
      <c r="O100" s="21"/>
      <c r="P100" s="21"/>
      <c r="Q100" s="21"/>
      <c r="R100" s="15"/>
      <c r="S100" s="15"/>
      <c r="T100" s="15"/>
      <c r="U100" s="15"/>
    </row>
    <row r="101" spans="1:21" s="18" customFormat="1" ht="13.5" customHeight="1">
      <c r="A101" s="15" t="s">
        <v>21</v>
      </c>
      <c r="B101" s="16" t="s">
        <v>14</v>
      </c>
      <c r="C101" s="15" t="s">
        <v>0</v>
      </c>
      <c r="D101" s="15"/>
      <c r="E101" s="15" t="s">
        <v>0</v>
      </c>
      <c r="F101" s="15"/>
      <c r="G101" s="15" t="s">
        <v>0</v>
      </c>
      <c r="H101" s="15"/>
      <c r="I101" s="15" t="s">
        <v>0</v>
      </c>
      <c r="J101" s="15"/>
      <c r="K101" s="15"/>
      <c r="L101" s="15"/>
      <c r="M101" s="15" t="s">
        <v>0</v>
      </c>
      <c r="N101" s="15"/>
      <c r="O101" s="15" t="s">
        <v>0</v>
      </c>
      <c r="P101" s="15"/>
      <c r="Q101" s="15" t="s">
        <v>0</v>
      </c>
      <c r="R101" s="15"/>
      <c r="S101" s="15"/>
      <c r="T101" s="15"/>
      <c r="U101" s="15"/>
    </row>
    <row r="102" spans="1:21" s="18" customFormat="1" ht="13.5" customHeight="1">
      <c r="A102" s="15" t="s">
        <v>78</v>
      </c>
      <c r="B102" s="16" t="s">
        <v>14</v>
      </c>
      <c r="C102" s="17">
        <v>0</v>
      </c>
      <c r="D102" s="15"/>
      <c r="E102" s="17">
        <v>0</v>
      </c>
      <c r="F102" s="15"/>
      <c r="G102" s="17">
        <v>10930</v>
      </c>
      <c r="H102" s="15"/>
      <c r="I102" s="17">
        <v>0</v>
      </c>
      <c r="J102" s="15"/>
      <c r="K102" s="17">
        <f t="shared" si="0"/>
        <v>10930</v>
      </c>
      <c r="L102" s="15"/>
      <c r="M102" s="17">
        <v>5116</v>
      </c>
      <c r="N102" s="15"/>
      <c r="O102" s="17">
        <f>5815-1</f>
        <v>5814</v>
      </c>
      <c r="P102" s="15"/>
      <c r="Q102" s="17">
        <v>0</v>
      </c>
      <c r="R102" s="15"/>
      <c r="S102" s="15"/>
      <c r="T102" s="15"/>
      <c r="U102" s="15"/>
    </row>
    <row r="103" spans="1:21" s="18" customFormat="1" ht="13.5" customHeight="1">
      <c r="A103" s="15"/>
      <c r="B103" s="16"/>
      <c r="C103" s="21"/>
      <c r="D103" s="21"/>
      <c r="E103" s="21"/>
      <c r="F103" s="21"/>
      <c r="G103" s="21"/>
      <c r="H103" s="21"/>
      <c r="I103" s="21"/>
      <c r="J103" s="21"/>
      <c r="K103" s="15"/>
      <c r="L103" s="21"/>
      <c r="M103" s="21"/>
      <c r="N103" s="21"/>
      <c r="O103" s="21"/>
      <c r="P103" s="21"/>
      <c r="Q103" s="21"/>
      <c r="R103" s="15"/>
      <c r="S103" s="15"/>
      <c r="T103" s="15"/>
      <c r="U103" s="15"/>
    </row>
    <row r="104" spans="1:21" s="18" customFormat="1" ht="13.5" customHeight="1">
      <c r="A104" s="15" t="s">
        <v>87</v>
      </c>
      <c r="B104" s="16" t="s">
        <v>14</v>
      </c>
      <c r="C104" s="17">
        <f>SUM(C102:C102)</f>
        <v>0</v>
      </c>
      <c r="D104" s="15"/>
      <c r="E104" s="17">
        <f>SUM(E102:E102)</f>
        <v>0</v>
      </c>
      <c r="F104" s="15"/>
      <c r="G104" s="17">
        <f>SUM(G102:G102)</f>
        <v>10930</v>
      </c>
      <c r="H104" s="15"/>
      <c r="I104" s="17">
        <f>SUM(I102:I102)</f>
        <v>0</v>
      </c>
      <c r="J104" s="15"/>
      <c r="K104" s="17">
        <f t="shared" si="0"/>
        <v>10930</v>
      </c>
      <c r="L104" s="15"/>
      <c r="M104" s="17">
        <f>SUM(M102:M102)</f>
        <v>5116</v>
      </c>
      <c r="N104" s="15"/>
      <c r="O104" s="17">
        <f>SUM(O102:O102)</f>
        <v>5814</v>
      </c>
      <c r="P104" s="15"/>
      <c r="Q104" s="17">
        <f>SUM(Q102:Q102)</f>
        <v>0</v>
      </c>
      <c r="R104" s="15"/>
      <c r="S104" s="15"/>
      <c r="T104" s="15"/>
      <c r="U104" s="15"/>
    </row>
    <row r="105" spans="1:21" s="18" customFormat="1" ht="13.5" customHeight="1">
      <c r="A105" s="15"/>
      <c r="B105" s="16" t="s">
        <v>14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s="18" customFormat="1" ht="13.5" customHeight="1">
      <c r="A106" s="15" t="s">
        <v>22</v>
      </c>
      <c r="B106" s="16" t="s">
        <v>14</v>
      </c>
      <c r="C106" s="15" t="s">
        <v>14</v>
      </c>
      <c r="D106" s="15"/>
      <c r="E106" s="15" t="s">
        <v>14</v>
      </c>
      <c r="F106" s="15" t="s">
        <v>14</v>
      </c>
      <c r="G106" s="15" t="s">
        <v>14</v>
      </c>
      <c r="H106" s="15" t="s">
        <v>14</v>
      </c>
      <c r="I106" s="15" t="s">
        <v>14</v>
      </c>
      <c r="J106" s="15" t="s">
        <v>14</v>
      </c>
      <c r="K106" s="15"/>
      <c r="L106" s="15" t="s">
        <v>14</v>
      </c>
      <c r="M106" s="15" t="s">
        <v>14</v>
      </c>
      <c r="N106" s="15" t="s">
        <v>14</v>
      </c>
      <c r="O106" s="15" t="s">
        <v>14</v>
      </c>
      <c r="P106" s="15" t="s">
        <v>14</v>
      </c>
      <c r="Q106" s="15" t="s">
        <v>14</v>
      </c>
      <c r="R106" s="15"/>
      <c r="S106" s="15"/>
      <c r="T106" s="15"/>
      <c r="U106" s="15"/>
    </row>
    <row r="107" spans="1:21" s="18" customFormat="1" ht="13.5" customHeight="1">
      <c r="A107" s="15" t="s">
        <v>28</v>
      </c>
      <c r="B107" s="16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s="18" customFormat="1" ht="13.5" customHeight="1">
      <c r="A108" s="15" t="s">
        <v>35</v>
      </c>
      <c r="B108" s="16"/>
      <c r="C108" s="15">
        <v>0</v>
      </c>
      <c r="D108" s="15"/>
      <c r="E108" s="15">
        <v>0</v>
      </c>
      <c r="F108" s="15"/>
      <c r="G108" s="15">
        <v>0</v>
      </c>
      <c r="H108" s="15"/>
      <c r="I108" s="15">
        <v>256406</v>
      </c>
      <c r="J108" s="15"/>
      <c r="K108" s="15">
        <f aca="true" t="shared" si="1" ref="K108:K160">IF(SUM(C108:I108)=SUM(M108:Q108),SUM(M108:Q108),SUM(M108:Q108)-SUM(C108:I108))</f>
        <v>256406</v>
      </c>
      <c r="L108" s="15"/>
      <c r="M108" s="15">
        <v>242766</v>
      </c>
      <c r="N108" s="15"/>
      <c r="O108" s="15">
        <v>13640</v>
      </c>
      <c r="P108" s="15"/>
      <c r="Q108" s="15">
        <v>0</v>
      </c>
      <c r="R108" s="15"/>
      <c r="S108" s="15"/>
      <c r="T108" s="15"/>
      <c r="U108" s="15"/>
    </row>
    <row r="109" spans="1:21" s="18" customFormat="1" ht="13.5" customHeight="1">
      <c r="A109" s="15" t="s">
        <v>36</v>
      </c>
      <c r="B109" s="16"/>
      <c r="C109" s="15">
        <v>0</v>
      </c>
      <c r="D109" s="15"/>
      <c r="E109" s="15">
        <v>0</v>
      </c>
      <c r="F109" s="15"/>
      <c r="G109" s="15">
        <v>0</v>
      </c>
      <c r="H109" s="15"/>
      <c r="I109" s="15">
        <v>249377</v>
      </c>
      <c r="J109" s="15"/>
      <c r="K109" s="15">
        <f t="shared" si="1"/>
        <v>249377</v>
      </c>
      <c r="L109" s="15"/>
      <c r="M109" s="15">
        <v>243195</v>
      </c>
      <c r="N109" s="15"/>
      <c r="O109" s="15">
        <v>6182</v>
      </c>
      <c r="P109" s="15"/>
      <c r="Q109" s="15">
        <v>0</v>
      </c>
      <c r="R109" s="15"/>
      <c r="S109" s="15"/>
      <c r="T109" s="15"/>
      <c r="U109" s="15"/>
    </row>
    <row r="110" spans="1:21" s="18" customFormat="1" ht="13.5" customHeight="1">
      <c r="A110" s="15" t="s">
        <v>125</v>
      </c>
      <c r="B110" s="16"/>
      <c r="C110" s="20">
        <v>0</v>
      </c>
      <c r="D110" s="15"/>
      <c r="E110" s="20">
        <v>0</v>
      </c>
      <c r="F110" s="15"/>
      <c r="G110" s="20">
        <v>0</v>
      </c>
      <c r="H110" s="15"/>
      <c r="I110" s="20">
        <v>24946</v>
      </c>
      <c r="J110" s="15"/>
      <c r="K110" s="20">
        <f t="shared" si="1"/>
        <v>24946</v>
      </c>
      <c r="L110" s="15"/>
      <c r="M110" s="20">
        <v>0</v>
      </c>
      <c r="N110" s="15"/>
      <c r="O110" s="20">
        <v>24946</v>
      </c>
      <c r="P110" s="15"/>
      <c r="Q110" s="20">
        <v>0</v>
      </c>
      <c r="R110" s="15"/>
      <c r="S110" s="15"/>
      <c r="T110" s="15"/>
      <c r="U110" s="15"/>
    </row>
    <row r="111" spans="1:21" s="18" customFormat="1" ht="13.5" customHeight="1">
      <c r="A111" s="15"/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s="18" customFormat="1" ht="13.5" customHeight="1">
      <c r="A112" s="15" t="s">
        <v>29</v>
      </c>
      <c r="B112" s="16"/>
      <c r="C112" s="17">
        <f>SUM(C108:C110)</f>
        <v>0</v>
      </c>
      <c r="D112" s="15"/>
      <c r="E112" s="17">
        <f>SUM(E108:E110)</f>
        <v>0</v>
      </c>
      <c r="F112" s="15"/>
      <c r="G112" s="17">
        <f>SUM(G108:G110)</f>
        <v>0</v>
      </c>
      <c r="H112" s="15"/>
      <c r="I112" s="17">
        <f>SUM(I108:I110)</f>
        <v>530729</v>
      </c>
      <c r="J112" s="15"/>
      <c r="K112" s="17">
        <f t="shared" si="1"/>
        <v>530729</v>
      </c>
      <c r="L112" s="15"/>
      <c r="M112" s="17">
        <f>SUM(M108:M110)</f>
        <v>485961</v>
      </c>
      <c r="N112" s="15"/>
      <c r="O112" s="17">
        <f>SUM(O108:O110)</f>
        <v>44768</v>
      </c>
      <c r="P112" s="15"/>
      <c r="Q112" s="17">
        <f>SUM(Q108:Q110)</f>
        <v>0</v>
      </c>
      <c r="R112" s="15"/>
      <c r="S112" s="15"/>
      <c r="T112" s="15"/>
      <c r="U112" s="15"/>
    </row>
    <row r="113" spans="1:21" s="18" customFormat="1" ht="13.5" customHeight="1">
      <c r="A113" s="15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s="18" customFormat="1" ht="13.5" customHeight="1">
      <c r="A114" s="15" t="s">
        <v>30</v>
      </c>
      <c r="B114" s="16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s="18" customFormat="1" ht="13.5" customHeight="1">
      <c r="A115" s="15" t="s">
        <v>62</v>
      </c>
      <c r="B115" s="16"/>
      <c r="C115" s="15">
        <v>0</v>
      </c>
      <c r="D115" s="15"/>
      <c r="E115" s="15">
        <v>0</v>
      </c>
      <c r="F115" s="15"/>
      <c r="G115" s="15">
        <v>0</v>
      </c>
      <c r="H115" s="15"/>
      <c r="I115" s="15">
        <v>385</v>
      </c>
      <c r="J115" s="15"/>
      <c r="K115" s="15">
        <f t="shared" si="1"/>
        <v>385</v>
      </c>
      <c r="L115" s="15"/>
      <c r="M115" s="15">
        <v>0</v>
      </c>
      <c r="N115" s="15"/>
      <c r="O115" s="15">
        <v>385</v>
      </c>
      <c r="P115" s="15"/>
      <c r="Q115" s="15">
        <v>0</v>
      </c>
      <c r="R115" s="15"/>
      <c r="S115" s="15"/>
      <c r="T115" s="15"/>
      <c r="U115" s="15"/>
    </row>
    <row r="116" spans="1:21" s="18" customFormat="1" ht="13.5" customHeight="1">
      <c r="A116" s="15" t="s">
        <v>137</v>
      </c>
      <c r="B116" s="16"/>
      <c r="C116" s="15">
        <v>0</v>
      </c>
      <c r="D116" s="15"/>
      <c r="E116" s="15">
        <v>0</v>
      </c>
      <c r="F116" s="15"/>
      <c r="G116" s="15">
        <v>0</v>
      </c>
      <c r="H116" s="15"/>
      <c r="I116" s="15">
        <v>48277</v>
      </c>
      <c r="J116" s="15"/>
      <c r="K116" s="15">
        <f t="shared" si="1"/>
        <v>48277</v>
      </c>
      <c r="L116" s="15"/>
      <c r="M116" s="15"/>
      <c r="N116" s="15"/>
      <c r="O116" s="15">
        <v>48277</v>
      </c>
      <c r="P116" s="15"/>
      <c r="Q116" s="15">
        <v>0</v>
      </c>
      <c r="R116" s="15"/>
      <c r="S116" s="15"/>
      <c r="T116" s="15"/>
      <c r="U116" s="15"/>
    </row>
    <row r="117" spans="1:21" s="18" customFormat="1" ht="13.5" customHeight="1">
      <c r="A117" s="15" t="s">
        <v>67</v>
      </c>
      <c r="B117" s="16"/>
      <c r="C117" s="15">
        <v>0</v>
      </c>
      <c r="D117" s="15"/>
      <c r="E117" s="15">
        <v>0</v>
      </c>
      <c r="F117" s="15"/>
      <c r="G117" s="15">
        <v>0</v>
      </c>
      <c r="H117" s="15"/>
      <c r="I117" s="15">
        <v>20000</v>
      </c>
      <c r="J117" s="15"/>
      <c r="K117" s="15">
        <f t="shared" si="1"/>
        <v>20000</v>
      </c>
      <c r="L117" s="15"/>
      <c r="M117" s="15">
        <v>14400</v>
      </c>
      <c r="N117" s="15"/>
      <c r="O117" s="15">
        <v>5600</v>
      </c>
      <c r="P117" s="15"/>
      <c r="Q117" s="15">
        <v>0</v>
      </c>
      <c r="R117" s="15"/>
      <c r="S117" s="15"/>
      <c r="T117" s="15"/>
      <c r="U117" s="15"/>
    </row>
    <row r="118" spans="1:21" s="18" customFormat="1" ht="13.5" customHeight="1">
      <c r="A118" s="15" t="s">
        <v>96</v>
      </c>
      <c r="B118" s="16"/>
      <c r="C118" s="17">
        <v>0</v>
      </c>
      <c r="D118" s="15"/>
      <c r="E118" s="17">
        <v>0</v>
      </c>
      <c r="F118" s="15"/>
      <c r="G118" s="17">
        <v>0</v>
      </c>
      <c r="H118" s="15"/>
      <c r="I118" s="17">
        <v>83561</v>
      </c>
      <c r="J118" s="15"/>
      <c r="K118" s="17">
        <f t="shared" si="1"/>
        <v>83561</v>
      </c>
      <c r="L118" s="15"/>
      <c r="M118" s="17">
        <v>0</v>
      </c>
      <c r="N118" s="15"/>
      <c r="O118" s="17">
        <v>83561</v>
      </c>
      <c r="P118" s="15"/>
      <c r="Q118" s="17">
        <v>0</v>
      </c>
      <c r="R118" s="15"/>
      <c r="S118" s="15"/>
      <c r="T118" s="15"/>
      <c r="U118" s="15"/>
    </row>
    <row r="119" spans="1:21" s="18" customFormat="1" ht="13.5" customHeight="1">
      <c r="A119" s="15"/>
      <c r="B119" s="16"/>
      <c r="C119" s="19"/>
      <c r="D119" s="15"/>
      <c r="E119" s="19"/>
      <c r="F119" s="15"/>
      <c r="G119" s="19"/>
      <c r="H119" s="15"/>
      <c r="I119" s="19"/>
      <c r="J119" s="15"/>
      <c r="K119" s="19"/>
      <c r="L119" s="15"/>
      <c r="M119" s="19"/>
      <c r="N119" s="15"/>
      <c r="O119" s="19"/>
      <c r="P119" s="15"/>
      <c r="Q119" s="19"/>
      <c r="R119" s="15"/>
      <c r="S119" s="15"/>
      <c r="T119" s="15"/>
      <c r="U119" s="15"/>
    </row>
    <row r="120" spans="1:21" s="18" customFormat="1" ht="13.5" customHeight="1">
      <c r="A120" s="15" t="s">
        <v>31</v>
      </c>
      <c r="B120" s="16"/>
      <c r="C120" s="17">
        <f>SUM(C115:C118)</f>
        <v>0</v>
      </c>
      <c r="D120" s="15"/>
      <c r="E120" s="17">
        <f>SUM(E115:E118)</f>
        <v>0</v>
      </c>
      <c r="F120" s="15"/>
      <c r="G120" s="17">
        <f>SUM(G115:G118)</f>
        <v>0</v>
      </c>
      <c r="H120" s="15"/>
      <c r="I120" s="17">
        <f>SUM(I115:I118)</f>
        <v>152223</v>
      </c>
      <c r="J120" s="15"/>
      <c r="K120" s="17">
        <f t="shared" si="1"/>
        <v>152223</v>
      </c>
      <c r="L120" s="15"/>
      <c r="M120" s="17">
        <f>SUM(M115:M118)</f>
        <v>14400</v>
      </c>
      <c r="N120" s="15"/>
      <c r="O120" s="17">
        <f>SUM(O115:O118)</f>
        <v>137823</v>
      </c>
      <c r="P120" s="15"/>
      <c r="Q120" s="17">
        <f>SUM(Q115:Q118)</f>
        <v>0</v>
      </c>
      <c r="R120" s="15"/>
      <c r="S120" s="15"/>
      <c r="T120" s="15"/>
      <c r="U120" s="15"/>
    </row>
    <row r="121" spans="1:21" s="18" customFormat="1" ht="13.5" customHeight="1">
      <c r="A121" s="15"/>
      <c r="B121" s="16"/>
      <c r="C121" s="19"/>
      <c r="D121" s="15"/>
      <c r="E121" s="19"/>
      <c r="F121" s="15"/>
      <c r="G121" s="19"/>
      <c r="H121" s="15"/>
      <c r="I121" s="19"/>
      <c r="J121" s="15"/>
      <c r="K121" s="19"/>
      <c r="L121" s="15"/>
      <c r="M121" s="19"/>
      <c r="N121" s="15"/>
      <c r="O121" s="19"/>
      <c r="P121" s="15"/>
      <c r="Q121" s="19"/>
      <c r="R121" s="15"/>
      <c r="S121" s="15"/>
      <c r="T121" s="15"/>
      <c r="U121" s="15"/>
    </row>
    <row r="122" spans="1:21" s="18" customFormat="1" ht="13.5" customHeight="1">
      <c r="A122" s="15" t="s">
        <v>138</v>
      </c>
      <c r="B122" s="16"/>
      <c r="C122" s="20">
        <v>0</v>
      </c>
      <c r="D122" s="15"/>
      <c r="E122" s="20">
        <v>0</v>
      </c>
      <c r="F122" s="15"/>
      <c r="G122" s="20">
        <v>0</v>
      </c>
      <c r="H122" s="15"/>
      <c r="I122" s="20">
        <v>1650</v>
      </c>
      <c r="J122" s="15"/>
      <c r="K122" s="17">
        <f t="shared" si="1"/>
        <v>1650</v>
      </c>
      <c r="L122" s="15"/>
      <c r="M122" s="20">
        <v>0</v>
      </c>
      <c r="N122" s="15"/>
      <c r="O122" s="20">
        <v>1650</v>
      </c>
      <c r="P122" s="15"/>
      <c r="Q122" s="20">
        <v>0</v>
      </c>
      <c r="R122" s="15"/>
      <c r="S122" s="15"/>
      <c r="T122" s="15"/>
      <c r="U122" s="15"/>
    </row>
    <row r="123" spans="1:21" s="18" customFormat="1" ht="13.5" customHeight="1">
      <c r="A123" s="15"/>
      <c r="B123" s="16"/>
      <c r="C123" s="19"/>
      <c r="D123" s="15"/>
      <c r="E123" s="19"/>
      <c r="F123" s="15"/>
      <c r="G123" s="19"/>
      <c r="H123" s="15"/>
      <c r="I123" s="19"/>
      <c r="J123" s="15"/>
      <c r="K123" s="19"/>
      <c r="L123" s="15"/>
      <c r="M123" s="19"/>
      <c r="N123" s="15"/>
      <c r="O123" s="19"/>
      <c r="P123" s="15"/>
      <c r="Q123" s="19"/>
      <c r="R123" s="15"/>
      <c r="S123" s="15"/>
      <c r="T123" s="15"/>
      <c r="U123" s="15"/>
    </row>
    <row r="124" spans="1:21" s="18" customFormat="1" ht="13.5" customHeight="1">
      <c r="A124" s="15" t="s">
        <v>109</v>
      </c>
      <c r="B124" s="16"/>
      <c r="C124" s="19"/>
      <c r="D124" s="15"/>
      <c r="E124" s="19"/>
      <c r="F124" s="15"/>
      <c r="G124" s="19"/>
      <c r="H124" s="15"/>
      <c r="I124" s="19"/>
      <c r="J124" s="15"/>
      <c r="K124" s="19"/>
      <c r="L124" s="15"/>
      <c r="M124" s="19"/>
      <c r="N124" s="15"/>
      <c r="O124" s="19"/>
      <c r="P124" s="15"/>
      <c r="Q124" s="19"/>
      <c r="R124" s="15"/>
      <c r="S124" s="15"/>
      <c r="T124" s="15"/>
      <c r="U124" s="15"/>
    </row>
    <row r="125" spans="1:21" s="18" customFormat="1" ht="13.5" customHeight="1">
      <c r="A125" s="15" t="s">
        <v>107</v>
      </c>
      <c r="B125" s="16"/>
      <c r="C125" s="20">
        <v>0</v>
      </c>
      <c r="D125" s="15"/>
      <c r="E125" s="20">
        <v>0</v>
      </c>
      <c r="F125" s="15"/>
      <c r="G125" s="20">
        <v>0</v>
      </c>
      <c r="H125" s="15"/>
      <c r="I125" s="20">
        <v>138982</v>
      </c>
      <c r="J125" s="15"/>
      <c r="K125" s="20">
        <f t="shared" si="1"/>
        <v>138982</v>
      </c>
      <c r="L125" s="15"/>
      <c r="M125" s="20">
        <v>116117</v>
      </c>
      <c r="N125" s="15"/>
      <c r="O125" s="20">
        <v>22865</v>
      </c>
      <c r="P125" s="15"/>
      <c r="Q125" s="20">
        <v>0</v>
      </c>
      <c r="R125" s="15"/>
      <c r="S125" s="15"/>
      <c r="T125" s="15"/>
      <c r="U125" s="15"/>
    </row>
    <row r="126" spans="1:21" s="18" customFormat="1" ht="13.5" customHeight="1">
      <c r="A126" s="15" t="s">
        <v>0</v>
      </c>
      <c r="B126" s="16"/>
      <c r="C126" s="19"/>
      <c r="D126" s="15"/>
      <c r="E126" s="19"/>
      <c r="F126" s="15"/>
      <c r="G126" s="19"/>
      <c r="H126" s="15"/>
      <c r="I126" s="19"/>
      <c r="J126" s="15"/>
      <c r="K126" s="19"/>
      <c r="L126" s="15"/>
      <c r="M126" s="19"/>
      <c r="N126" s="15"/>
      <c r="O126" s="19"/>
      <c r="P126" s="15"/>
      <c r="Q126" s="19"/>
      <c r="R126" s="15"/>
      <c r="S126" s="15"/>
      <c r="T126" s="15"/>
      <c r="U126" s="15"/>
    </row>
    <row r="127" spans="1:21" s="18" customFormat="1" ht="13.5" customHeight="1">
      <c r="A127" s="15" t="s">
        <v>130</v>
      </c>
      <c r="B127" s="16"/>
      <c r="C127" s="20">
        <f>SUM(C125:C126)</f>
        <v>0</v>
      </c>
      <c r="D127" s="15"/>
      <c r="E127" s="20">
        <f>SUM(E125:E126)</f>
        <v>0</v>
      </c>
      <c r="F127" s="15"/>
      <c r="G127" s="20">
        <f>SUM(G125:G126)</f>
        <v>0</v>
      </c>
      <c r="H127" s="15"/>
      <c r="I127" s="20">
        <f>SUM(I125:I126)</f>
        <v>138982</v>
      </c>
      <c r="J127" s="15"/>
      <c r="K127" s="20">
        <f>SUM(K125:K126)</f>
        <v>138982</v>
      </c>
      <c r="L127" s="15"/>
      <c r="M127" s="20">
        <f>SUM(M125:M126)</f>
        <v>116117</v>
      </c>
      <c r="N127" s="15"/>
      <c r="O127" s="20">
        <f>SUM(O125:O126)</f>
        <v>22865</v>
      </c>
      <c r="P127" s="15"/>
      <c r="Q127" s="20">
        <f>SUM(Q125:Q126)</f>
        <v>0</v>
      </c>
      <c r="R127" s="15"/>
      <c r="S127" s="15"/>
      <c r="T127" s="15"/>
      <c r="U127" s="15"/>
    </row>
    <row r="128" spans="1:21" s="18" customFormat="1" ht="13.5" customHeight="1">
      <c r="A128" s="15"/>
      <c r="B128" s="16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s="18" customFormat="1" ht="13.5" customHeight="1">
      <c r="A129" s="15" t="s">
        <v>88</v>
      </c>
      <c r="B129" s="16" t="s">
        <v>14</v>
      </c>
      <c r="C129" s="17">
        <f>SUM(C112+C120+C127)</f>
        <v>0</v>
      </c>
      <c r="D129" s="15" t="s">
        <v>0</v>
      </c>
      <c r="E129" s="17">
        <f>SUM(E112+E120+E127)</f>
        <v>0</v>
      </c>
      <c r="F129" s="15"/>
      <c r="G129" s="17">
        <f>SUM(G112+G120+G127)</f>
        <v>0</v>
      </c>
      <c r="H129" s="15"/>
      <c r="I129" s="17">
        <f>SUM(I112+I120+I122+I127)</f>
        <v>823584</v>
      </c>
      <c r="J129" s="15"/>
      <c r="K129" s="17">
        <f t="shared" si="1"/>
        <v>823584</v>
      </c>
      <c r="L129" s="15"/>
      <c r="M129" s="17">
        <f>SUM(M112+M120+M122+M127)</f>
        <v>616478</v>
      </c>
      <c r="N129" s="15"/>
      <c r="O129" s="17">
        <f>SUM(O112+O120+O122+O127)</f>
        <v>207106</v>
      </c>
      <c r="P129" s="15"/>
      <c r="Q129" s="17">
        <f>SUM(Q112+Q120+Q127)</f>
        <v>0</v>
      </c>
      <c r="R129" s="15"/>
      <c r="S129" s="15"/>
      <c r="T129" s="15"/>
      <c r="U129" s="15"/>
    </row>
    <row r="130" spans="1:21" s="18" customFormat="1" ht="13.5" customHeight="1">
      <c r="A130" s="19"/>
      <c r="B130" s="28"/>
      <c r="C130" s="19"/>
      <c r="D130" s="19"/>
      <c r="E130" s="19"/>
      <c r="F130" s="19"/>
      <c r="G130" s="19"/>
      <c r="H130" s="19"/>
      <c r="I130" s="19"/>
      <c r="J130" s="19"/>
      <c r="K130" s="15"/>
      <c r="L130" s="19"/>
      <c r="M130" s="19"/>
      <c r="N130" s="19"/>
      <c r="O130" s="19"/>
      <c r="P130" s="19"/>
      <c r="Q130" s="19"/>
      <c r="R130" s="19"/>
      <c r="S130" s="15"/>
      <c r="T130" s="15"/>
      <c r="U130" s="15"/>
    </row>
    <row r="131" spans="1:21" s="18" customFormat="1" ht="13.5" customHeight="1">
      <c r="A131" s="15" t="s">
        <v>23</v>
      </c>
      <c r="B131" s="16" t="s">
        <v>14</v>
      </c>
      <c r="C131" s="15" t="s">
        <v>14</v>
      </c>
      <c r="D131" s="15" t="s">
        <v>14</v>
      </c>
      <c r="E131" s="15" t="s">
        <v>14</v>
      </c>
      <c r="F131" s="15" t="s">
        <v>14</v>
      </c>
      <c r="G131" s="15" t="s">
        <v>14</v>
      </c>
      <c r="H131" s="15" t="s">
        <v>14</v>
      </c>
      <c r="I131" s="15" t="s">
        <v>14</v>
      </c>
      <c r="J131" s="15" t="s">
        <v>14</v>
      </c>
      <c r="K131" s="15"/>
      <c r="L131" s="15" t="s">
        <v>14</v>
      </c>
      <c r="M131" s="15" t="s">
        <v>14</v>
      </c>
      <c r="N131" s="15" t="s">
        <v>14</v>
      </c>
      <c r="O131" s="15" t="s">
        <v>14</v>
      </c>
      <c r="P131" s="15" t="s">
        <v>14</v>
      </c>
      <c r="Q131" s="15" t="s">
        <v>14</v>
      </c>
      <c r="R131" s="15"/>
      <c r="S131" s="15"/>
      <c r="T131" s="15"/>
      <c r="U131" s="15"/>
    </row>
    <row r="132" spans="1:21" s="18" customFormat="1" ht="13.5" customHeight="1">
      <c r="A132" s="15" t="s">
        <v>79</v>
      </c>
      <c r="B132" s="16" t="s">
        <v>14</v>
      </c>
      <c r="C132" s="15">
        <v>0</v>
      </c>
      <c r="D132" s="15"/>
      <c r="E132" s="15">
        <v>0</v>
      </c>
      <c r="F132" s="15"/>
      <c r="G132" s="15">
        <v>143835</v>
      </c>
      <c r="H132" s="15"/>
      <c r="I132" s="15">
        <v>244160</v>
      </c>
      <c r="J132" s="15"/>
      <c r="K132" s="15">
        <f t="shared" si="1"/>
        <v>387995</v>
      </c>
      <c r="L132" s="15"/>
      <c r="M132" s="15">
        <v>379372</v>
      </c>
      <c r="N132" s="15"/>
      <c r="O132" s="15">
        <v>8623</v>
      </c>
      <c r="P132" s="15"/>
      <c r="Q132" s="15">
        <v>0</v>
      </c>
      <c r="R132" s="15"/>
      <c r="S132" s="15"/>
      <c r="T132" s="15"/>
      <c r="U132" s="15"/>
    </row>
    <row r="133" spans="1:21" s="18" customFormat="1" ht="13.5" customHeight="1">
      <c r="A133" s="15" t="s">
        <v>110</v>
      </c>
      <c r="B133" s="16" t="s">
        <v>14</v>
      </c>
      <c r="C133" s="15">
        <v>0</v>
      </c>
      <c r="D133" s="15"/>
      <c r="E133" s="15">
        <v>0</v>
      </c>
      <c r="F133" s="15"/>
      <c r="G133" s="15">
        <v>0</v>
      </c>
      <c r="H133" s="15"/>
      <c r="I133" s="15">
        <v>140315</v>
      </c>
      <c r="J133" s="15"/>
      <c r="K133" s="15">
        <f t="shared" si="1"/>
        <v>140315</v>
      </c>
      <c r="L133" s="15"/>
      <c r="M133" s="15">
        <v>132242</v>
      </c>
      <c r="N133" s="15"/>
      <c r="O133" s="15">
        <f>8074-1</f>
        <v>8073</v>
      </c>
      <c r="P133" s="15"/>
      <c r="Q133" s="15">
        <v>0</v>
      </c>
      <c r="R133" s="15"/>
      <c r="S133" s="15"/>
      <c r="T133" s="15"/>
      <c r="U133" s="15"/>
    </row>
    <row r="134" spans="1:21" s="18" customFormat="1" ht="13.5" customHeight="1">
      <c r="A134" s="15" t="s">
        <v>80</v>
      </c>
      <c r="B134" s="16" t="s">
        <v>14</v>
      </c>
      <c r="C134" s="15">
        <v>0</v>
      </c>
      <c r="D134" s="15"/>
      <c r="E134" s="15">
        <v>0</v>
      </c>
      <c r="F134" s="15"/>
      <c r="G134" s="15">
        <v>0</v>
      </c>
      <c r="H134" s="15"/>
      <c r="I134" s="15">
        <v>1667728</v>
      </c>
      <c r="J134" s="15"/>
      <c r="K134" s="15">
        <f t="shared" si="1"/>
        <v>1667728</v>
      </c>
      <c r="L134" s="15"/>
      <c r="M134" s="15">
        <v>1489819</v>
      </c>
      <c r="N134" s="15"/>
      <c r="O134" s="15">
        <v>177909</v>
      </c>
      <c r="P134" s="15"/>
      <c r="Q134" s="15">
        <v>0</v>
      </c>
      <c r="R134" s="15"/>
      <c r="S134" s="15"/>
      <c r="T134" s="15"/>
      <c r="U134" s="15"/>
    </row>
    <row r="135" spans="1:21" s="18" customFormat="1" ht="13.5" customHeight="1">
      <c r="A135" s="15" t="s">
        <v>81</v>
      </c>
      <c r="B135" s="16" t="s">
        <v>14</v>
      </c>
      <c r="C135" s="15">
        <v>0</v>
      </c>
      <c r="D135" s="15"/>
      <c r="E135" s="15">
        <v>0</v>
      </c>
      <c r="F135" s="15"/>
      <c r="G135" s="15">
        <v>0</v>
      </c>
      <c r="H135" s="15"/>
      <c r="I135" s="15">
        <v>784111</v>
      </c>
      <c r="J135" s="15"/>
      <c r="K135" s="15">
        <f t="shared" si="1"/>
        <v>784111</v>
      </c>
      <c r="L135" s="15"/>
      <c r="M135" s="15">
        <v>767674</v>
      </c>
      <c r="N135" s="15"/>
      <c r="O135" s="15">
        <v>16437</v>
      </c>
      <c r="P135" s="15"/>
      <c r="Q135" s="15">
        <v>0</v>
      </c>
      <c r="R135" s="15"/>
      <c r="S135" s="15"/>
      <c r="T135" s="15"/>
      <c r="U135" s="15"/>
    </row>
    <row r="136" spans="1:21" s="18" customFormat="1" ht="13.5" customHeight="1">
      <c r="A136" s="15" t="s">
        <v>82</v>
      </c>
      <c r="B136" s="16" t="s">
        <v>14</v>
      </c>
      <c r="C136" s="15">
        <v>0</v>
      </c>
      <c r="D136" s="15"/>
      <c r="E136" s="15">
        <v>0</v>
      </c>
      <c r="F136" s="15"/>
      <c r="G136" s="15">
        <v>0</v>
      </c>
      <c r="H136" s="15"/>
      <c r="I136" s="15">
        <v>494928</v>
      </c>
      <c r="J136" s="15"/>
      <c r="K136" s="15">
        <f t="shared" si="1"/>
        <v>494928</v>
      </c>
      <c r="L136" s="15"/>
      <c r="M136" s="15">
        <v>468861</v>
      </c>
      <c r="N136" s="15"/>
      <c r="O136" s="15">
        <v>26067</v>
      </c>
      <c r="P136" s="15"/>
      <c r="Q136" s="15">
        <v>0</v>
      </c>
      <c r="R136" s="15"/>
      <c r="S136" s="15"/>
      <c r="T136" s="15"/>
      <c r="U136" s="15"/>
    </row>
    <row r="137" spans="1:21" s="18" customFormat="1" ht="13.5" customHeight="1">
      <c r="A137" s="15" t="s">
        <v>83</v>
      </c>
      <c r="B137" s="16"/>
      <c r="C137" s="15">
        <v>0</v>
      </c>
      <c r="D137" s="15"/>
      <c r="E137" s="15">
        <v>0</v>
      </c>
      <c r="F137" s="15"/>
      <c r="G137" s="15">
        <v>432</v>
      </c>
      <c r="H137" s="15"/>
      <c r="I137" s="15">
        <v>424522</v>
      </c>
      <c r="J137" s="15"/>
      <c r="K137" s="15">
        <f t="shared" si="1"/>
        <v>424954</v>
      </c>
      <c r="L137" s="15"/>
      <c r="M137" s="15">
        <v>214917</v>
      </c>
      <c r="N137" s="15"/>
      <c r="O137" s="15">
        <v>210037</v>
      </c>
      <c r="P137" s="15"/>
      <c r="Q137" s="15">
        <v>0</v>
      </c>
      <c r="R137" s="15"/>
      <c r="S137" s="15"/>
      <c r="T137" s="15"/>
      <c r="U137" s="15"/>
    </row>
    <row r="138" spans="1:21" s="18" customFormat="1" ht="13.5" customHeight="1">
      <c r="A138" s="15" t="s">
        <v>84</v>
      </c>
      <c r="B138" s="16"/>
      <c r="C138" s="15">
        <v>0</v>
      </c>
      <c r="D138" s="15"/>
      <c r="E138" s="15">
        <v>0</v>
      </c>
      <c r="F138" s="15"/>
      <c r="G138" s="15">
        <v>0</v>
      </c>
      <c r="H138" s="15"/>
      <c r="I138" s="15">
        <v>269956</v>
      </c>
      <c r="J138" s="15"/>
      <c r="K138" s="15">
        <f t="shared" si="1"/>
        <v>269956</v>
      </c>
      <c r="L138" s="15"/>
      <c r="M138" s="15">
        <v>262795</v>
      </c>
      <c r="N138" s="15"/>
      <c r="O138" s="15">
        <v>7161</v>
      </c>
      <c r="P138" s="15"/>
      <c r="Q138" s="15">
        <v>0</v>
      </c>
      <c r="R138" s="15"/>
      <c r="S138" s="15"/>
      <c r="T138" s="15"/>
      <c r="U138" s="15"/>
    </row>
    <row r="139" spans="1:21" s="18" customFormat="1" ht="13.5" customHeight="1">
      <c r="A139" s="15" t="s">
        <v>139</v>
      </c>
      <c r="B139" s="16"/>
      <c r="C139" s="15">
        <v>0</v>
      </c>
      <c r="D139" s="15"/>
      <c r="E139" s="15">
        <v>0</v>
      </c>
      <c r="F139" s="15"/>
      <c r="G139" s="15">
        <v>0</v>
      </c>
      <c r="H139" s="15"/>
      <c r="I139" s="15">
        <v>11889</v>
      </c>
      <c r="J139" s="15"/>
      <c r="K139" s="15">
        <f t="shared" si="1"/>
        <v>11889</v>
      </c>
      <c r="L139" s="15"/>
      <c r="M139" s="15">
        <v>0</v>
      </c>
      <c r="N139" s="15"/>
      <c r="O139" s="15">
        <v>11889</v>
      </c>
      <c r="P139" s="15"/>
      <c r="Q139" s="15">
        <v>0</v>
      </c>
      <c r="R139" s="15"/>
      <c r="S139" s="15"/>
      <c r="T139" s="15"/>
      <c r="U139" s="15"/>
    </row>
    <row r="140" spans="1:21" s="18" customFormat="1" ht="13.5" customHeight="1">
      <c r="A140" s="15" t="s">
        <v>100</v>
      </c>
      <c r="B140" s="16"/>
      <c r="C140" s="17">
        <v>0</v>
      </c>
      <c r="D140" s="15"/>
      <c r="E140" s="17">
        <v>0</v>
      </c>
      <c r="F140" s="15"/>
      <c r="G140" s="17">
        <v>0</v>
      </c>
      <c r="H140" s="15"/>
      <c r="I140" s="17">
        <v>339787</v>
      </c>
      <c r="J140" s="15"/>
      <c r="K140" s="17">
        <f t="shared" si="1"/>
        <v>339787</v>
      </c>
      <c r="L140" s="15"/>
      <c r="M140" s="17">
        <v>333756</v>
      </c>
      <c r="N140" s="15"/>
      <c r="O140" s="17">
        <f>6032-1</f>
        <v>6031</v>
      </c>
      <c r="P140" s="15"/>
      <c r="Q140" s="17">
        <v>0</v>
      </c>
      <c r="R140" s="15"/>
      <c r="S140" s="15"/>
      <c r="T140" s="15"/>
      <c r="U140" s="15"/>
    </row>
    <row r="141" spans="1:21" s="18" customFormat="1" ht="13.5" customHeight="1">
      <c r="A141" s="15"/>
      <c r="B141" s="16"/>
      <c r="C141" s="21"/>
      <c r="D141" s="21"/>
      <c r="E141" s="21"/>
      <c r="F141" s="21"/>
      <c r="G141" s="21"/>
      <c r="H141" s="21"/>
      <c r="I141" s="21"/>
      <c r="J141" s="21"/>
      <c r="K141" s="15"/>
      <c r="L141" s="21"/>
      <c r="M141" s="21"/>
      <c r="N141" s="21"/>
      <c r="O141" s="21"/>
      <c r="P141" s="21"/>
      <c r="Q141" s="21"/>
      <c r="R141" s="15"/>
      <c r="S141" s="15"/>
      <c r="T141" s="15"/>
      <c r="U141" s="15"/>
    </row>
    <row r="142" spans="1:21" s="18" customFormat="1" ht="13.5" customHeight="1">
      <c r="A142" s="15" t="s">
        <v>89</v>
      </c>
      <c r="B142" s="16" t="s">
        <v>14</v>
      </c>
      <c r="C142" s="17">
        <f>SUM(C132:C140)</f>
        <v>0</v>
      </c>
      <c r="D142" s="15"/>
      <c r="E142" s="17">
        <f>SUM(E132:E140)</f>
        <v>0</v>
      </c>
      <c r="F142" s="15"/>
      <c r="G142" s="17">
        <f>SUM(G132:G140)</f>
        <v>144267</v>
      </c>
      <c r="H142" s="15"/>
      <c r="I142" s="17">
        <f>SUM(I132:I140)</f>
        <v>4377396</v>
      </c>
      <c r="J142" s="15"/>
      <c r="K142" s="17">
        <f t="shared" si="1"/>
        <v>4521663</v>
      </c>
      <c r="L142" s="15"/>
      <c r="M142" s="17">
        <f>SUM(M132:M140)</f>
        <v>4049436</v>
      </c>
      <c r="N142" s="15"/>
      <c r="O142" s="17">
        <f>SUM(O132:O140)</f>
        <v>472227</v>
      </c>
      <c r="P142" s="15"/>
      <c r="Q142" s="17">
        <f>SUM(Q132:Q140)</f>
        <v>0</v>
      </c>
      <c r="R142" s="15"/>
      <c r="S142" s="15"/>
      <c r="T142" s="15"/>
      <c r="U142" s="15"/>
    </row>
    <row r="143" spans="1:21" s="18" customFormat="1" ht="13.5" customHeight="1">
      <c r="A143" s="15"/>
      <c r="B143" s="16" t="s">
        <v>14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 s="18" customFormat="1" ht="13.5" customHeight="1">
      <c r="A144" s="15" t="s">
        <v>24</v>
      </c>
      <c r="B144" s="16" t="s">
        <v>14</v>
      </c>
      <c r="C144" s="15" t="s">
        <v>0</v>
      </c>
      <c r="D144" s="15"/>
      <c r="E144" s="15" t="s">
        <v>0</v>
      </c>
      <c r="F144" s="15"/>
      <c r="G144" s="15" t="s">
        <v>0</v>
      </c>
      <c r="H144" s="15"/>
      <c r="I144" s="15" t="s">
        <v>0</v>
      </c>
      <c r="J144" s="15"/>
      <c r="K144" s="15"/>
      <c r="L144" s="15"/>
      <c r="M144" s="15" t="s">
        <v>0</v>
      </c>
      <c r="N144" s="15"/>
      <c r="O144" s="15" t="s">
        <v>0</v>
      </c>
      <c r="P144" s="15"/>
      <c r="Q144" s="15" t="s">
        <v>0</v>
      </c>
      <c r="R144" s="15"/>
      <c r="S144" s="15"/>
      <c r="T144" s="15"/>
      <c r="U144" s="15"/>
    </row>
    <row r="145" spans="1:21" s="18" customFormat="1" ht="13.5" customHeight="1">
      <c r="A145" s="15" t="s">
        <v>85</v>
      </c>
      <c r="B145" s="16" t="s">
        <v>14</v>
      </c>
      <c r="C145" s="19">
        <v>0</v>
      </c>
      <c r="D145" s="19"/>
      <c r="E145" s="19">
        <v>0</v>
      </c>
      <c r="F145" s="19"/>
      <c r="G145" s="19">
        <v>0</v>
      </c>
      <c r="H145" s="19"/>
      <c r="I145" s="19">
        <v>105928</v>
      </c>
      <c r="J145" s="19" t="s">
        <v>15</v>
      </c>
      <c r="K145" s="15">
        <f>IF(SUM(C145:I145)=SUM(M145:Q145),SUM(M145:Q145),SUM(M145:Q145)-SUM(C145:I145))</f>
        <v>105928</v>
      </c>
      <c r="L145" s="19" t="s">
        <v>15</v>
      </c>
      <c r="M145" s="19">
        <v>101502</v>
      </c>
      <c r="N145" s="19"/>
      <c r="O145" s="19">
        <v>4426</v>
      </c>
      <c r="P145" s="19"/>
      <c r="Q145" s="19">
        <v>0</v>
      </c>
      <c r="R145" s="15"/>
      <c r="S145" s="15"/>
      <c r="T145" s="15"/>
      <c r="U145" s="15"/>
    </row>
    <row r="146" spans="1:21" s="18" customFormat="1" ht="13.5" customHeight="1">
      <c r="A146" s="15" t="s">
        <v>99</v>
      </c>
      <c r="B146" s="16" t="s">
        <v>14</v>
      </c>
      <c r="C146" s="19">
        <v>0</v>
      </c>
      <c r="D146" s="19"/>
      <c r="E146" s="19">
        <v>0</v>
      </c>
      <c r="F146" s="19"/>
      <c r="G146" s="19">
        <v>0</v>
      </c>
      <c r="H146" s="19"/>
      <c r="I146" s="19">
        <v>-7185</v>
      </c>
      <c r="J146" s="19" t="s">
        <v>15</v>
      </c>
      <c r="K146" s="15">
        <f t="shared" si="1"/>
        <v>-7185</v>
      </c>
      <c r="L146" s="19" t="s">
        <v>15</v>
      </c>
      <c r="M146" s="19">
        <v>0</v>
      </c>
      <c r="N146" s="19"/>
      <c r="O146" s="19">
        <v>-7185</v>
      </c>
      <c r="P146" s="19"/>
      <c r="Q146" s="19">
        <v>0</v>
      </c>
      <c r="R146" s="15"/>
      <c r="S146" s="15"/>
      <c r="T146" s="15"/>
      <c r="U146" s="15"/>
    </row>
    <row r="147" spans="1:21" s="18" customFormat="1" ht="13.5" customHeight="1">
      <c r="A147" s="15" t="s">
        <v>86</v>
      </c>
      <c r="B147" s="16"/>
      <c r="C147" s="17">
        <v>0</v>
      </c>
      <c r="D147" s="21"/>
      <c r="E147" s="17">
        <v>0</v>
      </c>
      <c r="F147" s="21"/>
      <c r="G147" s="17">
        <v>0</v>
      </c>
      <c r="H147" s="21"/>
      <c r="I147" s="17">
        <v>105991</v>
      </c>
      <c r="J147" s="21"/>
      <c r="K147" s="17">
        <f t="shared" si="1"/>
        <v>105991</v>
      </c>
      <c r="L147" s="21"/>
      <c r="M147" s="17">
        <v>0</v>
      </c>
      <c r="N147" s="21"/>
      <c r="O147" s="17">
        <v>105991</v>
      </c>
      <c r="P147" s="21"/>
      <c r="Q147" s="17">
        <v>0</v>
      </c>
      <c r="R147" s="15"/>
      <c r="S147" s="15"/>
      <c r="T147" s="15"/>
      <c r="U147" s="15"/>
    </row>
    <row r="148" spans="1:21" s="18" customFormat="1" ht="13.5" customHeight="1">
      <c r="A148" s="15"/>
      <c r="B148" s="16"/>
      <c r="C148" s="19"/>
      <c r="D148" s="19"/>
      <c r="E148" s="19"/>
      <c r="F148" s="19"/>
      <c r="G148" s="19"/>
      <c r="H148" s="19"/>
      <c r="I148" s="19"/>
      <c r="J148" s="19"/>
      <c r="K148" s="15"/>
      <c r="L148" s="19"/>
      <c r="M148" s="19"/>
      <c r="N148" s="19"/>
      <c r="O148" s="19"/>
      <c r="P148" s="19"/>
      <c r="Q148" s="19"/>
      <c r="R148" s="15"/>
      <c r="S148" s="15"/>
      <c r="T148" s="15"/>
      <c r="U148" s="15"/>
    </row>
    <row r="149" spans="1:21" s="18" customFormat="1" ht="13.5" customHeight="1">
      <c r="A149" s="15" t="s">
        <v>90</v>
      </c>
      <c r="B149" s="16" t="s">
        <v>14</v>
      </c>
      <c r="C149" s="17">
        <f>SUM(C145:C147)</f>
        <v>0</v>
      </c>
      <c r="D149" s="15"/>
      <c r="E149" s="17">
        <f>SUM(E145:E147)</f>
        <v>0</v>
      </c>
      <c r="F149" s="15"/>
      <c r="G149" s="17">
        <f>SUM(G145:G147)</f>
        <v>0</v>
      </c>
      <c r="H149" s="15"/>
      <c r="I149" s="17">
        <f>SUM(I145:I147)</f>
        <v>204734</v>
      </c>
      <c r="J149" s="15"/>
      <c r="K149" s="17">
        <f t="shared" si="1"/>
        <v>204734</v>
      </c>
      <c r="L149" s="15"/>
      <c r="M149" s="17">
        <f>SUM(M145:M147)</f>
        <v>101502</v>
      </c>
      <c r="N149" s="15"/>
      <c r="O149" s="17">
        <f>SUM(O145:O147)</f>
        <v>103232</v>
      </c>
      <c r="P149" s="15"/>
      <c r="Q149" s="17">
        <f>SUM(Q145:Q147)</f>
        <v>0</v>
      </c>
      <c r="R149" s="15"/>
      <c r="S149" s="15"/>
      <c r="T149" s="15"/>
      <c r="U149" s="15"/>
    </row>
    <row r="150" spans="1:21" s="18" customFormat="1" ht="13.5" customHeight="1">
      <c r="A150" s="15"/>
      <c r="B150" s="16" t="s">
        <v>14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s="18" customFormat="1" ht="13.5" customHeight="1">
      <c r="A151" s="15" t="s">
        <v>111</v>
      </c>
      <c r="B151" s="16" t="s">
        <v>14</v>
      </c>
      <c r="C151" s="29">
        <f>SUM(C99+C104+C129+C142+C149)</f>
        <v>1165771</v>
      </c>
      <c r="D151" s="21"/>
      <c r="E151" s="29">
        <f>SUM(E99+E104+E129+E142+E149)</f>
        <v>21170296</v>
      </c>
      <c r="F151" s="21"/>
      <c r="G151" s="29">
        <f>SUM(G99+G104+G129+G142+G149)</f>
        <v>11987332</v>
      </c>
      <c r="H151" s="21"/>
      <c r="I151" s="29">
        <f>SUM(I99+I104+I129+I142+I149)</f>
        <v>7436689</v>
      </c>
      <c r="J151" s="21"/>
      <c r="K151" s="17">
        <f t="shared" si="1"/>
        <v>41760088</v>
      </c>
      <c r="L151" s="21"/>
      <c r="M151" s="29">
        <f>SUM(M99+M104+M129+M142+M149)</f>
        <v>24052901</v>
      </c>
      <c r="N151" s="21"/>
      <c r="O151" s="29">
        <f>SUM(O99+O104+O129+O142+O149)</f>
        <v>9312397</v>
      </c>
      <c r="P151" s="21"/>
      <c r="Q151" s="29">
        <f>SUM(Q99+Q104+Q129+Q142+Q149)</f>
        <v>8394790</v>
      </c>
      <c r="R151" s="15"/>
      <c r="S151" s="15"/>
      <c r="T151" s="15"/>
      <c r="U151" s="15"/>
    </row>
    <row r="152" spans="1:21" s="18" customFormat="1" ht="13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s="18" customFormat="1" ht="13.5">
      <c r="A153" s="15" t="s">
        <v>112</v>
      </c>
      <c r="B153" s="15"/>
      <c r="C153" s="20">
        <f>C151</f>
        <v>1165771</v>
      </c>
      <c r="D153" s="19"/>
      <c r="E153" s="20">
        <f>E151</f>
        <v>21170296</v>
      </c>
      <c r="F153" s="19"/>
      <c r="G153" s="20">
        <f>G151</f>
        <v>11987332</v>
      </c>
      <c r="H153" s="19"/>
      <c r="I153" s="20">
        <f>I151</f>
        <v>7436689</v>
      </c>
      <c r="J153" s="19"/>
      <c r="K153" s="20">
        <f t="shared" si="1"/>
        <v>41760088</v>
      </c>
      <c r="L153" s="19"/>
      <c r="M153" s="20">
        <f>M151</f>
        <v>24052901</v>
      </c>
      <c r="N153" s="19"/>
      <c r="O153" s="20">
        <f>O151</f>
        <v>9312397</v>
      </c>
      <c r="P153" s="19"/>
      <c r="Q153" s="20">
        <f>Q151</f>
        <v>8394790</v>
      </c>
      <c r="R153" s="15"/>
      <c r="S153" s="15"/>
      <c r="T153" s="15"/>
      <c r="U153" s="15"/>
    </row>
    <row r="154" spans="1:21" s="18" customFormat="1" ht="13.5">
      <c r="A154" s="15"/>
      <c r="B154" s="15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5"/>
      <c r="S154" s="15"/>
      <c r="T154" s="15"/>
      <c r="U154" s="15"/>
    </row>
    <row r="155" spans="1:21" s="18" customFormat="1" ht="13.5">
      <c r="A155" s="15" t="s">
        <v>113</v>
      </c>
      <c r="B155" s="15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5"/>
      <c r="S155" s="15"/>
      <c r="T155" s="15"/>
      <c r="U155" s="15"/>
    </row>
    <row r="156" spans="1:21" s="18" customFormat="1" ht="13.5">
      <c r="A156" s="15" t="s">
        <v>115</v>
      </c>
      <c r="B156" s="15"/>
      <c r="C156" s="20">
        <v>0</v>
      </c>
      <c r="D156" s="19"/>
      <c r="E156" s="20">
        <v>0</v>
      </c>
      <c r="F156" s="19"/>
      <c r="G156" s="20">
        <v>0</v>
      </c>
      <c r="H156" s="19"/>
      <c r="I156" s="20">
        <v>2264098</v>
      </c>
      <c r="J156" s="19"/>
      <c r="K156" s="20">
        <f t="shared" si="1"/>
        <v>2264098</v>
      </c>
      <c r="L156" s="19"/>
      <c r="M156" s="20">
        <f>170108+49566</f>
        <v>219674</v>
      </c>
      <c r="N156" s="19"/>
      <c r="O156" s="20">
        <f>2093990-49566</f>
        <v>2044424</v>
      </c>
      <c r="P156" s="19"/>
      <c r="Q156" s="20">
        <v>0</v>
      </c>
      <c r="R156" s="15"/>
      <c r="S156" s="15"/>
      <c r="T156" s="15"/>
      <c r="U156" s="15"/>
    </row>
    <row r="157" spans="1:21" s="18" customFormat="1" ht="13.5">
      <c r="A157" s="15"/>
      <c r="B157" s="15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5"/>
      <c r="S157" s="15"/>
      <c r="T157" s="15"/>
      <c r="U157" s="15"/>
    </row>
    <row r="158" spans="1:21" s="18" customFormat="1" ht="13.5">
      <c r="A158" s="15" t="s">
        <v>114</v>
      </c>
      <c r="B158" s="15"/>
      <c r="C158" s="20">
        <f>SUM(C156:C157)</f>
        <v>0</v>
      </c>
      <c r="D158" s="19"/>
      <c r="E158" s="20">
        <f>SUM(E156:E157)</f>
        <v>0</v>
      </c>
      <c r="F158" s="19"/>
      <c r="G158" s="20">
        <f>SUM(G156:G157)</f>
        <v>0</v>
      </c>
      <c r="H158" s="19"/>
      <c r="I158" s="20">
        <f>SUM(I156:I157)</f>
        <v>2264098</v>
      </c>
      <c r="J158" s="19"/>
      <c r="K158" s="20">
        <f t="shared" si="1"/>
        <v>2264098</v>
      </c>
      <c r="L158" s="19"/>
      <c r="M158" s="20">
        <f>SUM(M156:M157)</f>
        <v>219674</v>
      </c>
      <c r="N158" s="19"/>
      <c r="O158" s="20">
        <f>SUM(O156:O157)</f>
        <v>2044424</v>
      </c>
      <c r="P158" s="19"/>
      <c r="Q158" s="20">
        <f>SUM(Q156:Q157)</f>
        <v>0</v>
      </c>
      <c r="R158" s="15"/>
      <c r="S158" s="15"/>
      <c r="T158" s="15"/>
      <c r="U158" s="15"/>
    </row>
    <row r="159" spans="1:21" s="18" customFormat="1" ht="13.5">
      <c r="A159" s="15"/>
      <c r="B159" s="15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5"/>
      <c r="S159" s="15"/>
      <c r="T159" s="15"/>
      <c r="U159" s="15"/>
    </row>
    <row r="160" spans="1:21" s="18" customFormat="1" ht="14.25" thickBot="1">
      <c r="A160" s="15" t="s">
        <v>97</v>
      </c>
      <c r="B160" s="15"/>
      <c r="C160" s="30">
        <f>C153+C158</f>
        <v>1165771</v>
      </c>
      <c r="D160" s="21"/>
      <c r="E160" s="30">
        <f>E153+E158</f>
        <v>21170296</v>
      </c>
      <c r="F160" s="21"/>
      <c r="G160" s="30">
        <f>G153+G158</f>
        <v>11987332</v>
      </c>
      <c r="H160" s="21"/>
      <c r="I160" s="30">
        <f>I153+I158</f>
        <v>9700787</v>
      </c>
      <c r="J160" s="21"/>
      <c r="K160" s="32">
        <f t="shared" si="1"/>
        <v>44024186</v>
      </c>
      <c r="L160" s="21"/>
      <c r="M160" s="30">
        <f>M158+M153</f>
        <v>24272575</v>
      </c>
      <c r="N160" s="21"/>
      <c r="O160" s="30">
        <f>O158+O153</f>
        <v>11356821</v>
      </c>
      <c r="P160" s="21"/>
      <c r="Q160" s="30">
        <f>Q158+Q153</f>
        <v>8394790</v>
      </c>
      <c r="R160" s="15"/>
      <c r="S160" s="15"/>
      <c r="T160" s="15"/>
      <c r="U160" s="15"/>
    </row>
    <row r="161" spans="1:21" s="25" customFormat="1" ht="14.25" thickTop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s="25" customFormat="1" ht="13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s="25" customFormat="1" ht="13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s="25" customFormat="1" ht="13.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s="25" customFormat="1" ht="13.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s="25" customFormat="1" ht="13.5">
      <c r="A166" s="31" t="s">
        <v>0</v>
      </c>
      <c r="B166" s="31"/>
      <c r="C166" s="31"/>
      <c r="D166" s="31"/>
      <c r="E166" s="31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s="25" customFormat="1" ht="13.5">
      <c r="A167" s="14" t="s">
        <v>16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s="25" customFormat="1" ht="13.5">
      <c r="A168" s="14" t="s">
        <v>17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s="25" customFormat="1" ht="13.5">
      <c r="A169" s="14" t="s">
        <v>18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s="25" customFormat="1" ht="13.5">
      <c r="A170" s="14" t="s">
        <v>19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s="25" customFormat="1" ht="13.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93" spans="1:21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</sheetData>
  <sheetProtection/>
  <mergeCells count="6">
    <mergeCell ref="C10:I10"/>
    <mergeCell ref="A1:A8"/>
    <mergeCell ref="C4:O4"/>
    <mergeCell ref="C3:Q3"/>
    <mergeCell ref="C5:Q5"/>
    <mergeCell ref="C6:Q6"/>
  </mergeCells>
  <conditionalFormatting sqref="A15:IV160">
    <cfRule type="expression" priority="3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97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2010-10-07T18:53:17Z</cp:lastPrinted>
  <dcterms:modified xsi:type="dcterms:W3CDTF">2010-10-07T19:05:56Z</dcterms:modified>
  <cp:category/>
  <cp:version/>
  <cp:contentType/>
  <cp:contentStatus/>
</cp:coreProperties>
</file>